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80" yWindow="40" windowWidth="25520" windowHeight="16440" tabRatio="697" activeTab="3"/>
  </bookViews>
  <sheets>
    <sheet name="Title Page" sheetId="9" r:id="rId1"/>
    <sheet name="P &amp; L by Year" sheetId="8" r:id="rId2"/>
    <sheet name="P &amp; L by Qtr" sheetId="4" r:id="rId3"/>
    <sheet name="Sales Plan" sheetId="1" r:id="rId4"/>
    <sheet name="Staffing Plan" sheetId="2" r:id="rId5"/>
    <sheet name="Expenses" sheetId="3" r:id="rId6"/>
    <sheet name=" Capex and Cash Flow" sheetId="5" r:id="rId7"/>
    <sheet name="rev_exp_capex_bal_chart" sheetId="10" r:id="rId8"/>
  </sheets>
  <definedNames>
    <definedName name="HTML1_1" hidden="1">"'[mitforum.xls]Sales Plan'!$A$1"</definedName>
    <definedName name="HTML1_10" hidden="1">""</definedName>
    <definedName name="HTML1_11" hidden="1">1</definedName>
    <definedName name="HTML1_12" hidden="1">"MyHTML.htm"</definedName>
    <definedName name="HTML1_2" hidden="1">1</definedName>
    <definedName name="HTML1_3" hidden="1">"$50K Entrepreneurship Competition Sales Plan"</definedName>
    <definedName name="HTML1_4" hidden="1">"Sales Plan"</definedName>
    <definedName name="HTML1_5" hidden="1">"Sales Plan model authored by Charlie Tillett of Frontier Software"</definedName>
    <definedName name="HTML1_6" hidden="1">-4146</definedName>
    <definedName name="HTML1_7" hidden="1">-4146</definedName>
    <definedName name="HTML1_8" hidden="1">"4/4/97"</definedName>
    <definedName name="HTML1_9" hidden="1">"$50K Entrepreneurship Competition"</definedName>
    <definedName name="HTML2_1" hidden="1">"'[mitforum.xls]Sales Plan'!$A$1:$P$32"</definedName>
    <definedName name="HTML2_10" hidden="1">""</definedName>
    <definedName name="HTML2_11" hidden="1">1</definedName>
    <definedName name="HTML2_12" hidden="1">"C:\My Documents\salesplan.html"</definedName>
    <definedName name="HTML2_2" hidden="1">1</definedName>
    <definedName name="HTML2_3" hidden="1">"Sales Plan"</definedName>
    <definedName name="HTML2_4" hidden="1">"Sales Plan"</definedName>
    <definedName name="HTML2_5" hidden="1">"Sales Plan model by Charlie Tillett of Frontier Software_x000D_"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"[mitforum.xls]Headcount!$A$1:$P$54"</definedName>
    <definedName name="HTML3_10" hidden="1">""</definedName>
    <definedName name="HTML3_11" hidden="1">1</definedName>
    <definedName name="HTML3_12" hidden="1">"C:\My Documents\HiringPlan.html"</definedName>
    <definedName name="HTML3_2" hidden="1">1</definedName>
    <definedName name="HTML3_3" hidden="1">"Hiring Plan"</definedName>
    <definedName name="HTML3_4" hidden="1">"Hiring Plan"</definedName>
    <definedName name="HTML3_5" hidden="1">"Sales Plan model by Charlie Tillett of Frontier Software_x000D__x000D_"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"'[mitforum.xls]Other Expenses'!$A$1:$P$23"</definedName>
    <definedName name="HTML4_10" hidden="1">""</definedName>
    <definedName name="HTML4_11" hidden="1">1</definedName>
    <definedName name="HTML4_12" hidden="1">"C:\My Documents\NonSalary.html"</definedName>
    <definedName name="HTML4_2" hidden="1">1</definedName>
    <definedName name="HTML4_3" hidden="1">"Non-Salary Expenses"</definedName>
    <definedName name="HTML4_4" hidden="1">"Non-Salary Expenses"</definedName>
    <definedName name="HTML4_5" hidden="1">"Financial model by Charlie Tillett of Frontier Software (charlie@frontier.com)_x000D_"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"'[mitforum.xls]Income Statement'!$A$1:$Q$19"</definedName>
    <definedName name="HTML5_10" hidden="1">""</definedName>
    <definedName name="HTML5_11" hidden="1">1</definedName>
    <definedName name="HTML5_12" hidden="1">"C:\My Documents\IncomeStat.html"</definedName>
    <definedName name="HTML5_2" hidden="1">1</definedName>
    <definedName name="HTML5_3" hidden="1">"Income Statement"</definedName>
    <definedName name="HTML5_4" hidden="1">"Income Statement"</definedName>
    <definedName name="HTML5_5" hidden="1">"Financial model by Charlie Tillett of Frontier Software (charlie@frontier.com)"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"'[mitforum.xls]Balance Sheet &amp; Cash Flow'!$A$1:$O$22"</definedName>
    <definedName name="HTML6_10" hidden="1">""</definedName>
    <definedName name="HTML6_11" hidden="1">1</definedName>
    <definedName name="HTML6_12" hidden="1">"C:\My Documents\CashFlow.htm"</definedName>
    <definedName name="HTML6_2" hidden="1">1</definedName>
    <definedName name="HTML6_3" hidden="1">"Balance Sheet &amp; Cash Flow"</definedName>
    <definedName name="HTML6_4" hidden="1">"Balance Sheet &amp; Cash Flow"</definedName>
    <definedName name="HTML6_5" hidden="1">"Financial model by Charlie Tillett of Frontier Software (charlie@frontier.com)"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"'[mitforum.xls]Double Entry Primer'!$A$1:$X$17"</definedName>
    <definedName name="HTML7_10" hidden="1">""</definedName>
    <definedName name="HTML7_11" hidden="1">1</definedName>
    <definedName name="HTML7_12" hidden="1">"C:\My Documents\DoubleEntry.htm"</definedName>
    <definedName name="HTML7_2" hidden="1">1</definedName>
    <definedName name="HTML7_3" hidden="1">"Double Entry Primer"</definedName>
    <definedName name="HTML7_4" hidden="1">"Double Entry Primer"</definedName>
    <definedName name="HTML7_5" hidden="1">"Financial model by Charlie Tillett of Frontier Software (charlie@frontier.com)"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_xlnm.Print_Area" localSheetId="6">' Capex and Cash Flow'!$E$3:$T$11</definedName>
    <definedName name="_xlnm.Print_Area" localSheetId="5">Expenses!$C$3:$T$30</definedName>
    <definedName name="_xlnm.Print_Area" localSheetId="3">'Sales Plan'!$E$3:$T$19</definedName>
    <definedName name="_xlnm.Print_Area" localSheetId="4">'Staffing Plan'!$C$4:$T$38</definedName>
    <definedName name="_xlnm.Print_Titles" localSheetId="6">' Capex and Cash Flow'!$A:$B,' Capex and Cash Flow'!$1:$2</definedName>
    <definedName name="_xlnm.Print_Titles" localSheetId="5">Expenses!$A:$B,Expenses!$1:$2</definedName>
    <definedName name="_xlnm.Print_Titles" localSheetId="2">'P &amp; L by Qtr'!$A:$B,'P &amp; L by Qtr'!$1:$2</definedName>
    <definedName name="_xlnm.Print_Titles" localSheetId="1">'P &amp; L by Year'!$A:$B,'P &amp; L by Year'!$1:$2</definedName>
    <definedName name="_xlnm.Print_Titles" localSheetId="3">'Sales Plan'!$A:$B,'Sales Plan'!$1:$2</definedName>
    <definedName name="_xlnm.Print_Titles" localSheetId="4">'Staffing Plan'!$A:$B,'Staffing Plan'!$1:$3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5" l="1"/>
  <c r="E16" i="5"/>
  <c r="E18" i="5"/>
  <c r="E8" i="5"/>
  <c r="E23" i="5"/>
  <c r="F5" i="5"/>
  <c r="F6" i="5"/>
  <c r="F16" i="5"/>
  <c r="F18" i="5"/>
  <c r="F8" i="5"/>
  <c r="F23" i="5"/>
  <c r="G5" i="5"/>
  <c r="G6" i="5"/>
  <c r="G16" i="5"/>
  <c r="G18" i="5"/>
  <c r="G8" i="5"/>
  <c r="G23" i="5"/>
  <c r="H5" i="5"/>
  <c r="H6" i="5"/>
  <c r="H16" i="5"/>
  <c r="H18" i="5"/>
  <c r="H8" i="5"/>
  <c r="H23" i="5"/>
  <c r="I5" i="5"/>
  <c r="I6" i="5"/>
  <c r="I16" i="5"/>
  <c r="I18" i="5"/>
  <c r="I8" i="5"/>
  <c r="I23" i="5"/>
  <c r="J5" i="5"/>
  <c r="J6" i="5"/>
  <c r="J16" i="5"/>
  <c r="J18" i="5"/>
  <c r="J8" i="5"/>
  <c r="J23" i="5"/>
  <c r="K5" i="5"/>
  <c r="K6" i="5"/>
  <c r="K16" i="5"/>
  <c r="K18" i="5"/>
  <c r="K8" i="5"/>
  <c r="K23" i="5"/>
  <c r="L5" i="5"/>
  <c r="L6" i="5"/>
  <c r="L16" i="5"/>
  <c r="L18" i="5"/>
  <c r="L8" i="5"/>
  <c r="L23" i="5"/>
  <c r="M5" i="5"/>
  <c r="M6" i="5"/>
  <c r="M16" i="5"/>
  <c r="M18" i="5"/>
  <c r="M8" i="5"/>
  <c r="M23" i="5"/>
  <c r="N5" i="5"/>
  <c r="N6" i="5"/>
  <c r="N16" i="5"/>
  <c r="N18" i="5"/>
  <c r="N8" i="5"/>
  <c r="N23" i="5"/>
  <c r="O5" i="5"/>
  <c r="O6" i="5"/>
  <c r="O16" i="5"/>
  <c r="O18" i="5"/>
  <c r="O8" i="5"/>
  <c r="O23" i="5"/>
  <c r="P5" i="5"/>
  <c r="P6" i="5"/>
  <c r="P16" i="5"/>
  <c r="P18" i="5"/>
  <c r="P8" i="5"/>
  <c r="P23" i="5"/>
  <c r="Q5" i="5"/>
  <c r="Q6" i="5"/>
  <c r="Q16" i="5"/>
  <c r="Q18" i="5"/>
  <c r="Q8" i="5"/>
  <c r="Q23" i="5"/>
  <c r="R5" i="5"/>
  <c r="R6" i="5"/>
  <c r="R16" i="5"/>
  <c r="R18" i="5"/>
  <c r="R8" i="5"/>
  <c r="R23" i="5"/>
  <c r="S5" i="5"/>
  <c r="S6" i="5"/>
  <c r="S16" i="5"/>
  <c r="S18" i="5"/>
  <c r="S8" i="5"/>
  <c r="S23" i="5"/>
  <c r="T5" i="5"/>
  <c r="T6" i="5"/>
  <c r="T16" i="5"/>
  <c r="T18" i="5"/>
  <c r="T8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E25" i="5"/>
  <c r="E24" i="5"/>
  <c r="B18" i="1"/>
  <c r="B17" i="1"/>
  <c r="B16" i="1"/>
  <c r="B12" i="1"/>
  <c r="B11" i="1"/>
  <c r="B10" i="1"/>
  <c r="B5" i="4"/>
  <c r="B6" i="4"/>
  <c r="B4" i="4"/>
  <c r="B6" i="8"/>
  <c r="B5" i="8"/>
  <c r="B4" i="8"/>
  <c r="E10" i="1"/>
  <c r="E4" i="4"/>
  <c r="F10" i="1"/>
  <c r="F4" i="4"/>
  <c r="G10" i="1"/>
  <c r="G4" i="4"/>
  <c r="H10" i="1"/>
  <c r="H4" i="4"/>
  <c r="E4" i="8"/>
  <c r="E11" i="1"/>
  <c r="E5" i="4"/>
  <c r="F11" i="1"/>
  <c r="F5" i="4"/>
  <c r="G11" i="1"/>
  <c r="G5" i="4"/>
  <c r="H11" i="1"/>
  <c r="H5" i="4"/>
  <c r="E5" i="8"/>
  <c r="E12" i="1"/>
  <c r="E6" i="4"/>
  <c r="F12" i="1"/>
  <c r="F6" i="4"/>
  <c r="G12" i="1"/>
  <c r="G6" i="4"/>
  <c r="H12" i="1"/>
  <c r="H6" i="4"/>
  <c r="E6" i="8"/>
  <c r="E7" i="8"/>
  <c r="F4" i="8"/>
  <c r="I10" i="1"/>
  <c r="I4" i="4"/>
  <c r="J10" i="1"/>
  <c r="J4" i="4"/>
  <c r="K10" i="1"/>
  <c r="K4" i="4"/>
  <c r="L10" i="1"/>
  <c r="L4" i="4"/>
  <c r="H4" i="8"/>
  <c r="I11" i="1"/>
  <c r="I5" i="4"/>
  <c r="J11" i="1"/>
  <c r="J5" i="4"/>
  <c r="K11" i="1"/>
  <c r="K5" i="4"/>
  <c r="L11" i="1"/>
  <c r="L5" i="4"/>
  <c r="H5" i="8"/>
  <c r="I12" i="1"/>
  <c r="I6" i="4"/>
  <c r="J12" i="1"/>
  <c r="J6" i="4"/>
  <c r="K12" i="1"/>
  <c r="K6" i="4"/>
  <c r="L12" i="1"/>
  <c r="L6" i="4"/>
  <c r="H6" i="8"/>
  <c r="H7" i="8"/>
  <c r="I4" i="8"/>
  <c r="M10" i="1"/>
  <c r="M4" i="4"/>
  <c r="N10" i="1"/>
  <c r="N4" i="4"/>
  <c r="O10" i="1"/>
  <c r="O4" i="4"/>
  <c r="P10" i="1"/>
  <c r="P4" i="4"/>
  <c r="K4" i="8"/>
  <c r="M11" i="1"/>
  <c r="M5" i="4"/>
  <c r="N11" i="1"/>
  <c r="N5" i="4"/>
  <c r="O11" i="1"/>
  <c r="O5" i="4"/>
  <c r="P11" i="1"/>
  <c r="P5" i="4"/>
  <c r="K5" i="8"/>
  <c r="M12" i="1"/>
  <c r="M6" i="4"/>
  <c r="N12" i="1"/>
  <c r="N6" i="4"/>
  <c r="O12" i="1"/>
  <c r="O6" i="4"/>
  <c r="P12" i="1"/>
  <c r="P6" i="4"/>
  <c r="K6" i="8"/>
  <c r="K7" i="8"/>
  <c r="L4" i="8"/>
  <c r="Q10" i="1"/>
  <c r="Q4" i="4"/>
  <c r="R10" i="1"/>
  <c r="R4" i="4"/>
  <c r="S10" i="1"/>
  <c r="S4" i="4"/>
  <c r="T10" i="1"/>
  <c r="T4" i="4"/>
  <c r="N4" i="8"/>
  <c r="Q11" i="1"/>
  <c r="Q5" i="4"/>
  <c r="R11" i="1"/>
  <c r="R5" i="4"/>
  <c r="S11" i="1"/>
  <c r="S5" i="4"/>
  <c r="T11" i="1"/>
  <c r="T5" i="4"/>
  <c r="N5" i="8"/>
  <c r="Q12" i="1"/>
  <c r="Q6" i="4"/>
  <c r="R12" i="1"/>
  <c r="R6" i="4"/>
  <c r="S12" i="1"/>
  <c r="S6" i="4"/>
  <c r="T12" i="1"/>
  <c r="T6" i="4"/>
  <c r="N6" i="8"/>
  <c r="N7" i="8"/>
  <c r="O4" i="8"/>
  <c r="F5" i="8"/>
  <c r="I5" i="8"/>
  <c r="L5" i="8"/>
  <c r="O5" i="8"/>
  <c r="F6" i="8"/>
  <c r="I6" i="8"/>
  <c r="L6" i="8"/>
  <c r="O6" i="8"/>
  <c r="F7" i="8"/>
  <c r="I7" i="8"/>
  <c r="L7" i="8"/>
  <c r="O7" i="8"/>
  <c r="E16" i="1"/>
  <c r="E17" i="1"/>
  <c r="E18" i="1"/>
  <c r="E19" i="1"/>
  <c r="E9" i="4"/>
  <c r="F16" i="1"/>
  <c r="F17" i="1"/>
  <c r="F18" i="1"/>
  <c r="F19" i="1"/>
  <c r="F9" i="4"/>
  <c r="G16" i="1"/>
  <c r="G17" i="1"/>
  <c r="G18" i="1"/>
  <c r="G19" i="1"/>
  <c r="G9" i="4"/>
  <c r="H16" i="1"/>
  <c r="H17" i="1"/>
  <c r="H18" i="1"/>
  <c r="H19" i="1"/>
  <c r="H9" i="4"/>
  <c r="E9" i="8"/>
  <c r="F9" i="8"/>
  <c r="I16" i="1"/>
  <c r="I17" i="1"/>
  <c r="I18" i="1"/>
  <c r="I19" i="1"/>
  <c r="I9" i="4"/>
  <c r="J16" i="1"/>
  <c r="J17" i="1"/>
  <c r="J18" i="1"/>
  <c r="J19" i="1"/>
  <c r="J9" i="4"/>
  <c r="K16" i="1"/>
  <c r="K17" i="1"/>
  <c r="K18" i="1"/>
  <c r="K19" i="1"/>
  <c r="K9" i="4"/>
  <c r="L16" i="1"/>
  <c r="L17" i="1"/>
  <c r="L18" i="1"/>
  <c r="L19" i="1"/>
  <c r="L9" i="4"/>
  <c r="H9" i="8"/>
  <c r="I9" i="8"/>
  <c r="M16" i="1"/>
  <c r="M17" i="1"/>
  <c r="M18" i="1"/>
  <c r="M19" i="1"/>
  <c r="M9" i="4"/>
  <c r="N16" i="1"/>
  <c r="N17" i="1"/>
  <c r="N18" i="1"/>
  <c r="N19" i="1"/>
  <c r="N9" i="4"/>
  <c r="O16" i="1"/>
  <c r="O17" i="1"/>
  <c r="O18" i="1"/>
  <c r="O19" i="1"/>
  <c r="O9" i="4"/>
  <c r="P16" i="1"/>
  <c r="P17" i="1"/>
  <c r="P18" i="1"/>
  <c r="P19" i="1"/>
  <c r="P9" i="4"/>
  <c r="K9" i="8"/>
  <c r="L9" i="8"/>
  <c r="Q16" i="1"/>
  <c r="Q17" i="1"/>
  <c r="Q18" i="1"/>
  <c r="Q19" i="1"/>
  <c r="Q9" i="4"/>
  <c r="R16" i="1"/>
  <c r="R17" i="1"/>
  <c r="R18" i="1"/>
  <c r="R19" i="1"/>
  <c r="R9" i="4"/>
  <c r="S16" i="1"/>
  <c r="S17" i="1"/>
  <c r="S18" i="1"/>
  <c r="S19" i="1"/>
  <c r="S9" i="4"/>
  <c r="T16" i="1"/>
  <c r="T17" i="1"/>
  <c r="T18" i="1"/>
  <c r="T19" i="1"/>
  <c r="T9" i="4"/>
  <c r="N9" i="8"/>
  <c r="O9" i="8"/>
  <c r="E11" i="8"/>
  <c r="F11" i="8"/>
  <c r="H11" i="8"/>
  <c r="I11" i="8"/>
  <c r="K11" i="8"/>
  <c r="L11" i="8"/>
  <c r="N11" i="8"/>
  <c r="O11" i="8"/>
  <c r="X6" i="2"/>
  <c r="X7" i="2"/>
  <c r="X8" i="2"/>
  <c r="X9" i="2"/>
  <c r="X10" i="2"/>
  <c r="E4" i="3"/>
  <c r="E10" i="2"/>
  <c r="E5" i="3"/>
  <c r="E7" i="3"/>
  <c r="E14" i="4"/>
  <c r="Y6" i="2"/>
  <c r="Y7" i="2"/>
  <c r="Y8" i="2"/>
  <c r="Y9" i="2"/>
  <c r="Y10" i="2"/>
  <c r="F4" i="3"/>
  <c r="F10" i="2"/>
  <c r="F5" i="3"/>
  <c r="F7" i="3"/>
  <c r="F14" i="4"/>
  <c r="Z6" i="2"/>
  <c r="Z7" i="2"/>
  <c r="Z8" i="2"/>
  <c r="Z9" i="2"/>
  <c r="Z10" i="2"/>
  <c r="G4" i="3"/>
  <c r="G10" i="2"/>
  <c r="G5" i="3"/>
  <c r="G7" i="3"/>
  <c r="G14" i="4"/>
  <c r="AA6" i="2"/>
  <c r="AA7" i="2"/>
  <c r="AA8" i="2"/>
  <c r="AA9" i="2"/>
  <c r="AA10" i="2"/>
  <c r="H4" i="3"/>
  <c r="H10" i="2"/>
  <c r="H5" i="3"/>
  <c r="H7" i="3"/>
  <c r="H14" i="4"/>
  <c r="E14" i="8"/>
  <c r="F14" i="8"/>
  <c r="AB4" i="2"/>
  <c r="AB6" i="2"/>
  <c r="AB7" i="2"/>
  <c r="AB8" i="2"/>
  <c r="AB9" i="2"/>
  <c r="AB10" i="2"/>
  <c r="I4" i="3"/>
  <c r="I10" i="2"/>
  <c r="I5" i="3"/>
  <c r="I7" i="3"/>
  <c r="I14" i="4"/>
  <c r="AC4" i="2"/>
  <c r="AC6" i="2"/>
  <c r="AC7" i="2"/>
  <c r="AC8" i="2"/>
  <c r="AC9" i="2"/>
  <c r="AC10" i="2"/>
  <c r="J4" i="3"/>
  <c r="J10" i="2"/>
  <c r="J5" i="3"/>
  <c r="J7" i="3"/>
  <c r="J14" i="4"/>
  <c r="AD4" i="2"/>
  <c r="AD6" i="2"/>
  <c r="AD7" i="2"/>
  <c r="AD8" i="2"/>
  <c r="AD9" i="2"/>
  <c r="AD10" i="2"/>
  <c r="K4" i="3"/>
  <c r="K10" i="2"/>
  <c r="K5" i="3"/>
  <c r="K7" i="3"/>
  <c r="K14" i="4"/>
  <c r="AE4" i="2"/>
  <c r="AE6" i="2"/>
  <c r="AE7" i="2"/>
  <c r="AE8" i="2"/>
  <c r="AE9" i="2"/>
  <c r="AE10" i="2"/>
  <c r="L4" i="3"/>
  <c r="L10" i="2"/>
  <c r="L5" i="3"/>
  <c r="L7" i="3"/>
  <c r="L14" i="4"/>
  <c r="H14" i="8"/>
  <c r="I14" i="8"/>
  <c r="AF4" i="2"/>
  <c r="AF6" i="2"/>
  <c r="AF7" i="2"/>
  <c r="AF8" i="2"/>
  <c r="AF9" i="2"/>
  <c r="AF10" i="2"/>
  <c r="M4" i="3"/>
  <c r="M10" i="2"/>
  <c r="M5" i="3"/>
  <c r="M7" i="3"/>
  <c r="M14" i="4"/>
  <c r="AG4" i="2"/>
  <c r="AG6" i="2"/>
  <c r="AG7" i="2"/>
  <c r="AG8" i="2"/>
  <c r="AG9" i="2"/>
  <c r="AG10" i="2"/>
  <c r="N4" i="3"/>
  <c r="N10" i="2"/>
  <c r="N5" i="3"/>
  <c r="N7" i="3"/>
  <c r="N14" i="4"/>
  <c r="AH4" i="2"/>
  <c r="AH6" i="2"/>
  <c r="AH7" i="2"/>
  <c r="AH8" i="2"/>
  <c r="AH9" i="2"/>
  <c r="AH10" i="2"/>
  <c r="O4" i="3"/>
  <c r="O10" i="2"/>
  <c r="O5" i="3"/>
  <c r="O7" i="3"/>
  <c r="O14" i="4"/>
  <c r="AI4" i="2"/>
  <c r="AI6" i="2"/>
  <c r="AI7" i="2"/>
  <c r="AI8" i="2"/>
  <c r="AI9" i="2"/>
  <c r="AI10" i="2"/>
  <c r="P4" i="3"/>
  <c r="P10" i="2"/>
  <c r="P5" i="3"/>
  <c r="P7" i="3"/>
  <c r="P14" i="4"/>
  <c r="K14" i="8"/>
  <c r="L14" i="8"/>
  <c r="AJ4" i="2"/>
  <c r="AJ6" i="2"/>
  <c r="AJ7" i="2"/>
  <c r="AJ8" i="2"/>
  <c r="AJ9" i="2"/>
  <c r="AJ10" i="2"/>
  <c r="Q4" i="3"/>
  <c r="Q10" i="2"/>
  <c r="Q5" i="3"/>
  <c r="Q7" i="3"/>
  <c r="Q14" i="4"/>
  <c r="AK4" i="2"/>
  <c r="AK6" i="2"/>
  <c r="AK7" i="2"/>
  <c r="AK8" i="2"/>
  <c r="AK9" i="2"/>
  <c r="AK10" i="2"/>
  <c r="R4" i="3"/>
  <c r="R10" i="2"/>
  <c r="R5" i="3"/>
  <c r="R7" i="3"/>
  <c r="R14" i="4"/>
  <c r="AL4" i="2"/>
  <c r="AL6" i="2"/>
  <c r="AL7" i="2"/>
  <c r="AL8" i="2"/>
  <c r="AL9" i="2"/>
  <c r="AL10" i="2"/>
  <c r="S4" i="3"/>
  <c r="S10" i="2"/>
  <c r="S5" i="3"/>
  <c r="S7" i="3"/>
  <c r="S14" i="4"/>
  <c r="AM4" i="2"/>
  <c r="AM6" i="2"/>
  <c r="AM7" i="2"/>
  <c r="AM8" i="2"/>
  <c r="AM9" i="2"/>
  <c r="AM10" i="2"/>
  <c r="T4" i="3"/>
  <c r="T10" i="2"/>
  <c r="T5" i="3"/>
  <c r="T7" i="3"/>
  <c r="T14" i="4"/>
  <c r="N14" i="8"/>
  <c r="O14" i="8"/>
  <c r="X13" i="2"/>
  <c r="X14" i="2"/>
  <c r="X15" i="2"/>
  <c r="X16" i="2"/>
  <c r="X17" i="2"/>
  <c r="E10" i="3"/>
  <c r="E14" i="3"/>
  <c r="E15" i="4"/>
  <c r="Y13" i="2"/>
  <c r="Y14" i="2"/>
  <c r="Y15" i="2"/>
  <c r="Y16" i="2"/>
  <c r="Y17" i="2"/>
  <c r="F10" i="3"/>
  <c r="F14" i="3"/>
  <c r="F15" i="4"/>
  <c r="Z13" i="2"/>
  <c r="Z14" i="2"/>
  <c r="Z15" i="2"/>
  <c r="Z16" i="2"/>
  <c r="Z17" i="2"/>
  <c r="G10" i="3"/>
  <c r="G14" i="3"/>
  <c r="G15" i="4"/>
  <c r="AA13" i="2"/>
  <c r="AA14" i="2"/>
  <c r="AA15" i="2"/>
  <c r="AA16" i="2"/>
  <c r="AA17" i="2"/>
  <c r="H10" i="3"/>
  <c r="H14" i="3"/>
  <c r="H15" i="4"/>
  <c r="E15" i="8"/>
  <c r="F15" i="8"/>
  <c r="AB13" i="2"/>
  <c r="AB14" i="2"/>
  <c r="AB15" i="2"/>
  <c r="AB16" i="2"/>
  <c r="AB17" i="2"/>
  <c r="I10" i="3"/>
  <c r="I14" i="3"/>
  <c r="I15" i="4"/>
  <c r="AC13" i="2"/>
  <c r="AC14" i="2"/>
  <c r="AC15" i="2"/>
  <c r="AC16" i="2"/>
  <c r="AC17" i="2"/>
  <c r="J10" i="3"/>
  <c r="J14" i="3"/>
  <c r="J15" i="4"/>
  <c r="AD13" i="2"/>
  <c r="AD14" i="2"/>
  <c r="AD15" i="2"/>
  <c r="AD16" i="2"/>
  <c r="AD17" i="2"/>
  <c r="K10" i="3"/>
  <c r="K14" i="3"/>
  <c r="K15" i="4"/>
  <c r="AE13" i="2"/>
  <c r="AE14" i="2"/>
  <c r="AE15" i="2"/>
  <c r="AE16" i="2"/>
  <c r="AE17" i="2"/>
  <c r="L10" i="3"/>
  <c r="L14" i="3"/>
  <c r="L15" i="4"/>
  <c r="H15" i="8"/>
  <c r="I15" i="8"/>
  <c r="AF13" i="2"/>
  <c r="AF14" i="2"/>
  <c r="AF15" i="2"/>
  <c r="AF16" i="2"/>
  <c r="AF17" i="2"/>
  <c r="M10" i="3"/>
  <c r="M14" i="3"/>
  <c r="M15" i="4"/>
  <c r="AG13" i="2"/>
  <c r="AG14" i="2"/>
  <c r="AG15" i="2"/>
  <c r="AG16" i="2"/>
  <c r="AG17" i="2"/>
  <c r="N10" i="3"/>
  <c r="N14" i="3"/>
  <c r="N15" i="4"/>
  <c r="AH13" i="2"/>
  <c r="AH14" i="2"/>
  <c r="AH15" i="2"/>
  <c r="AH16" i="2"/>
  <c r="AH17" i="2"/>
  <c r="O10" i="3"/>
  <c r="O14" i="3"/>
  <c r="O15" i="4"/>
  <c r="AI13" i="2"/>
  <c r="AI14" i="2"/>
  <c r="AI15" i="2"/>
  <c r="AI16" i="2"/>
  <c r="AI17" i="2"/>
  <c r="P10" i="3"/>
  <c r="P14" i="3"/>
  <c r="P15" i="4"/>
  <c r="K15" i="8"/>
  <c r="L15" i="8"/>
  <c r="AJ13" i="2"/>
  <c r="AJ14" i="2"/>
  <c r="AJ15" i="2"/>
  <c r="AJ16" i="2"/>
  <c r="AJ17" i="2"/>
  <c r="Q10" i="3"/>
  <c r="Q14" i="3"/>
  <c r="Q15" i="4"/>
  <c r="AK13" i="2"/>
  <c r="AK14" i="2"/>
  <c r="AK15" i="2"/>
  <c r="AK16" i="2"/>
  <c r="AK17" i="2"/>
  <c r="R10" i="3"/>
  <c r="R14" i="3"/>
  <c r="R15" i="4"/>
  <c r="AL13" i="2"/>
  <c r="AL14" i="2"/>
  <c r="AL15" i="2"/>
  <c r="AL16" i="2"/>
  <c r="AL17" i="2"/>
  <c r="S10" i="3"/>
  <c r="S14" i="3"/>
  <c r="S15" i="4"/>
  <c r="AM13" i="2"/>
  <c r="AM14" i="2"/>
  <c r="AM15" i="2"/>
  <c r="AM16" i="2"/>
  <c r="AM17" i="2"/>
  <c r="T10" i="3"/>
  <c r="T14" i="3"/>
  <c r="T15" i="4"/>
  <c r="N15" i="8"/>
  <c r="O15" i="8"/>
  <c r="X20" i="2"/>
  <c r="X21" i="2"/>
  <c r="E22" i="2"/>
  <c r="X22" i="2"/>
  <c r="X23" i="2"/>
  <c r="X24" i="2"/>
  <c r="E17" i="3"/>
  <c r="E18" i="3"/>
  <c r="E13" i="1"/>
  <c r="E19" i="3"/>
  <c r="E21" i="3"/>
  <c r="E16" i="4"/>
  <c r="Y20" i="2"/>
  <c r="Y21" i="2"/>
  <c r="F22" i="2"/>
  <c r="Y22" i="2"/>
  <c r="Y23" i="2"/>
  <c r="Y24" i="2"/>
  <c r="F17" i="3"/>
  <c r="F18" i="3"/>
  <c r="F13" i="1"/>
  <c r="F19" i="3"/>
  <c r="F21" i="3"/>
  <c r="F16" i="4"/>
  <c r="Z20" i="2"/>
  <c r="Z21" i="2"/>
  <c r="G22" i="2"/>
  <c r="Z22" i="2"/>
  <c r="Z23" i="2"/>
  <c r="Z24" i="2"/>
  <c r="G17" i="3"/>
  <c r="G18" i="3"/>
  <c r="G13" i="1"/>
  <c r="G19" i="3"/>
  <c r="G21" i="3"/>
  <c r="G16" i="4"/>
  <c r="H20" i="2"/>
  <c r="AA20" i="2"/>
  <c r="AA21" i="2"/>
  <c r="H22" i="2"/>
  <c r="AA22" i="2"/>
  <c r="AA23" i="2"/>
  <c r="AA24" i="2"/>
  <c r="H17" i="3"/>
  <c r="H18" i="3"/>
  <c r="H13" i="1"/>
  <c r="H19" i="3"/>
  <c r="H21" i="3"/>
  <c r="H16" i="4"/>
  <c r="E16" i="8"/>
  <c r="F16" i="8"/>
  <c r="I20" i="2"/>
  <c r="AB20" i="2"/>
  <c r="AB21" i="2"/>
  <c r="I22" i="2"/>
  <c r="AB22" i="2"/>
  <c r="AB23" i="2"/>
  <c r="AB24" i="2"/>
  <c r="I17" i="3"/>
  <c r="I18" i="3"/>
  <c r="I13" i="1"/>
  <c r="I19" i="3"/>
  <c r="I21" i="3"/>
  <c r="I16" i="4"/>
  <c r="J20" i="2"/>
  <c r="AC20" i="2"/>
  <c r="AC21" i="2"/>
  <c r="J22" i="2"/>
  <c r="AC22" i="2"/>
  <c r="AC23" i="2"/>
  <c r="AC24" i="2"/>
  <c r="J17" i="3"/>
  <c r="J18" i="3"/>
  <c r="J13" i="1"/>
  <c r="J19" i="3"/>
  <c r="J21" i="3"/>
  <c r="J16" i="4"/>
  <c r="K20" i="2"/>
  <c r="AD20" i="2"/>
  <c r="AD21" i="2"/>
  <c r="K22" i="2"/>
  <c r="AD22" i="2"/>
  <c r="AD23" i="2"/>
  <c r="AD24" i="2"/>
  <c r="K17" i="3"/>
  <c r="K18" i="3"/>
  <c r="K13" i="1"/>
  <c r="K19" i="3"/>
  <c r="K21" i="3"/>
  <c r="K16" i="4"/>
  <c r="L20" i="2"/>
  <c r="AE20" i="2"/>
  <c r="AE21" i="2"/>
  <c r="L22" i="2"/>
  <c r="AE22" i="2"/>
  <c r="AE23" i="2"/>
  <c r="AE24" i="2"/>
  <c r="L17" i="3"/>
  <c r="L18" i="3"/>
  <c r="L13" i="1"/>
  <c r="L19" i="3"/>
  <c r="L21" i="3"/>
  <c r="L16" i="4"/>
  <c r="H16" i="8"/>
  <c r="I16" i="8"/>
  <c r="M20" i="2"/>
  <c r="AF20" i="2"/>
  <c r="AF21" i="2"/>
  <c r="M22" i="2"/>
  <c r="AF22" i="2"/>
  <c r="AF23" i="2"/>
  <c r="AF24" i="2"/>
  <c r="M17" i="3"/>
  <c r="M18" i="3"/>
  <c r="M13" i="1"/>
  <c r="M19" i="3"/>
  <c r="M21" i="3"/>
  <c r="M16" i="4"/>
  <c r="N20" i="2"/>
  <c r="AG20" i="2"/>
  <c r="AG21" i="2"/>
  <c r="N22" i="2"/>
  <c r="AG22" i="2"/>
  <c r="AG23" i="2"/>
  <c r="AG24" i="2"/>
  <c r="N17" i="3"/>
  <c r="N18" i="3"/>
  <c r="N13" i="1"/>
  <c r="N19" i="3"/>
  <c r="N21" i="3"/>
  <c r="N16" i="4"/>
  <c r="O20" i="2"/>
  <c r="AH20" i="2"/>
  <c r="AH21" i="2"/>
  <c r="O22" i="2"/>
  <c r="AH22" i="2"/>
  <c r="AH23" i="2"/>
  <c r="AH24" i="2"/>
  <c r="O17" i="3"/>
  <c r="O18" i="3"/>
  <c r="O13" i="1"/>
  <c r="O19" i="3"/>
  <c r="O21" i="3"/>
  <c r="O16" i="4"/>
  <c r="P20" i="2"/>
  <c r="AI20" i="2"/>
  <c r="AI21" i="2"/>
  <c r="P22" i="2"/>
  <c r="AI22" i="2"/>
  <c r="AI23" i="2"/>
  <c r="AI24" i="2"/>
  <c r="P17" i="3"/>
  <c r="P18" i="3"/>
  <c r="P13" i="1"/>
  <c r="P19" i="3"/>
  <c r="P21" i="3"/>
  <c r="P16" i="4"/>
  <c r="K16" i="8"/>
  <c r="L16" i="8"/>
  <c r="Q20" i="2"/>
  <c r="AJ20" i="2"/>
  <c r="AJ21" i="2"/>
  <c r="Q22" i="2"/>
  <c r="AJ22" i="2"/>
  <c r="AJ23" i="2"/>
  <c r="AJ24" i="2"/>
  <c r="Q17" i="3"/>
  <c r="Q18" i="3"/>
  <c r="Q13" i="1"/>
  <c r="Q19" i="3"/>
  <c r="Q21" i="3"/>
  <c r="Q16" i="4"/>
  <c r="R20" i="2"/>
  <c r="AK20" i="2"/>
  <c r="AK21" i="2"/>
  <c r="R22" i="2"/>
  <c r="AK22" i="2"/>
  <c r="AK23" i="2"/>
  <c r="AK24" i="2"/>
  <c r="R17" i="3"/>
  <c r="R18" i="3"/>
  <c r="R13" i="1"/>
  <c r="R19" i="3"/>
  <c r="R21" i="3"/>
  <c r="R16" i="4"/>
  <c r="S20" i="2"/>
  <c r="AL20" i="2"/>
  <c r="AL21" i="2"/>
  <c r="S22" i="2"/>
  <c r="AL22" i="2"/>
  <c r="AL23" i="2"/>
  <c r="AL24" i="2"/>
  <c r="S17" i="3"/>
  <c r="S18" i="3"/>
  <c r="S13" i="1"/>
  <c r="S19" i="3"/>
  <c r="S21" i="3"/>
  <c r="S16" i="4"/>
  <c r="T20" i="2"/>
  <c r="AM20" i="2"/>
  <c r="AM21" i="2"/>
  <c r="T22" i="2"/>
  <c r="AM22" i="2"/>
  <c r="AM23" i="2"/>
  <c r="AM24" i="2"/>
  <c r="T17" i="3"/>
  <c r="T18" i="3"/>
  <c r="T13" i="1"/>
  <c r="T19" i="3"/>
  <c r="T21" i="3"/>
  <c r="T16" i="4"/>
  <c r="N16" i="8"/>
  <c r="O16" i="8"/>
  <c r="X27" i="2"/>
  <c r="X28" i="2"/>
  <c r="X29" i="2"/>
  <c r="X30" i="2"/>
  <c r="X31" i="2"/>
  <c r="X32" i="2"/>
  <c r="E24" i="3"/>
  <c r="E17" i="2"/>
  <c r="E24" i="2"/>
  <c r="E32" i="2"/>
  <c r="E34" i="2"/>
  <c r="C25" i="3"/>
  <c r="E25" i="3"/>
  <c r="E26" i="3"/>
  <c r="E28" i="3"/>
  <c r="E17" i="4"/>
  <c r="Y27" i="2"/>
  <c r="Y28" i="2"/>
  <c r="Y29" i="2"/>
  <c r="Y30" i="2"/>
  <c r="Y31" i="2"/>
  <c r="Y32" i="2"/>
  <c r="F24" i="3"/>
  <c r="F17" i="2"/>
  <c r="F24" i="2"/>
  <c r="F32" i="2"/>
  <c r="F34" i="2"/>
  <c r="F25" i="3"/>
  <c r="F26" i="3"/>
  <c r="F28" i="3"/>
  <c r="F17" i="4"/>
  <c r="Z27" i="2"/>
  <c r="Z28" i="2"/>
  <c r="Z29" i="2"/>
  <c r="Z30" i="2"/>
  <c r="Z31" i="2"/>
  <c r="Z32" i="2"/>
  <c r="G24" i="3"/>
  <c r="G17" i="2"/>
  <c r="G24" i="2"/>
  <c r="G32" i="2"/>
  <c r="G34" i="2"/>
  <c r="G25" i="3"/>
  <c r="G26" i="3"/>
  <c r="G28" i="3"/>
  <c r="G17" i="4"/>
  <c r="AA27" i="2"/>
  <c r="AA28" i="2"/>
  <c r="AA29" i="2"/>
  <c r="AA30" i="2"/>
  <c r="AA31" i="2"/>
  <c r="AA32" i="2"/>
  <c r="H24" i="3"/>
  <c r="H17" i="2"/>
  <c r="H24" i="2"/>
  <c r="H32" i="2"/>
  <c r="H34" i="2"/>
  <c r="H25" i="3"/>
  <c r="H26" i="3"/>
  <c r="H28" i="3"/>
  <c r="H17" i="4"/>
  <c r="E17" i="8"/>
  <c r="F17" i="8"/>
  <c r="AB27" i="2"/>
  <c r="AB28" i="2"/>
  <c r="AB29" i="2"/>
  <c r="AB30" i="2"/>
  <c r="AB31" i="2"/>
  <c r="AB32" i="2"/>
  <c r="I24" i="3"/>
  <c r="I17" i="2"/>
  <c r="I24" i="2"/>
  <c r="I32" i="2"/>
  <c r="I34" i="2"/>
  <c r="I25" i="3"/>
  <c r="I26" i="3"/>
  <c r="I28" i="3"/>
  <c r="I17" i="4"/>
  <c r="AC27" i="2"/>
  <c r="AC28" i="2"/>
  <c r="AC29" i="2"/>
  <c r="AC30" i="2"/>
  <c r="AC31" i="2"/>
  <c r="AC32" i="2"/>
  <c r="J24" i="3"/>
  <c r="J17" i="2"/>
  <c r="J24" i="2"/>
  <c r="J32" i="2"/>
  <c r="J34" i="2"/>
  <c r="J25" i="3"/>
  <c r="J26" i="3"/>
  <c r="J28" i="3"/>
  <c r="J17" i="4"/>
  <c r="AD27" i="2"/>
  <c r="AD28" i="2"/>
  <c r="AD29" i="2"/>
  <c r="AD30" i="2"/>
  <c r="AD31" i="2"/>
  <c r="AD32" i="2"/>
  <c r="K24" i="3"/>
  <c r="K17" i="2"/>
  <c r="K24" i="2"/>
  <c r="K32" i="2"/>
  <c r="K34" i="2"/>
  <c r="K25" i="3"/>
  <c r="K26" i="3"/>
  <c r="K28" i="3"/>
  <c r="K17" i="4"/>
  <c r="AE27" i="2"/>
  <c r="AE28" i="2"/>
  <c r="AE29" i="2"/>
  <c r="AE30" i="2"/>
  <c r="AE31" i="2"/>
  <c r="AE32" i="2"/>
  <c r="L24" i="3"/>
  <c r="L17" i="2"/>
  <c r="L24" i="2"/>
  <c r="L32" i="2"/>
  <c r="L34" i="2"/>
  <c r="L25" i="3"/>
  <c r="L26" i="3"/>
  <c r="L28" i="3"/>
  <c r="L17" i="4"/>
  <c r="H17" i="8"/>
  <c r="I17" i="8"/>
  <c r="AF27" i="2"/>
  <c r="AF28" i="2"/>
  <c r="AF29" i="2"/>
  <c r="AF30" i="2"/>
  <c r="AF31" i="2"/>
  <c r="AF32" i="2"/>
  <c r="M24" i="3"/>
  <c r="M17" i="2"/>
  <c r="M24" i="2"/>
  <c r="M32" i="2"/>
  <c r="M34" i="2"/>
  <c r="M25" i="3"/>
  <c r="M26" i="3"/>
  <c r="M28" i="3"/>
  <c r="M17" i="4"/>
  <c r="AG27" i="2"/>
  <c r="AG28" i="2"/>
  <c r="AG29" i="2"/>
  <c r="AG30" i="2"/>
  <c r="AG31" i="2"/>
  <c r="AG32" i="2"/>
  <c r="N24" i="3"/>
  <c r="N17" i="2"/>
  <c r="N24" i="2"/>
  <c r="N32" i="2"/>
  <c r="N34" i="2"/>
  <c r="N25" i="3"/>
  <c r="N26" i="3"/>
  <c r="N28" i="3"/>
  <c r="N17" i="4"/>
  <c r="AH27" i="2"/>
  <c r="AH28" i="2"/>
  <c r="AH29" i="2"/>
  <c r="AH30" i="2"/>
  <c r="AH31" i="2"/>
  <c r="AH32" i="2"/>
  <c r="O24" i="3"/>
  <c r="O17" i="2"/>
  <c r="O24" i="2"/>
  <c r="O32" i="2"/>
  <c r="O34" i="2"/>
  <c r="O25" i="3"/>
  <c r="O26" i="3"/>
  <c r="O28" i="3"/>
  <c r="O17" i="4"/>
  <c r="AI27" i="2"/>
  <c r="AI28" i="2"/>
  <c r="AI29" i="2"/>
  <c r="AI30" i="2"/>
  <c r="AI31" i="2"/>
  <c r="AI32" i="2"/>
  <c r="P24" i="3"/>
  <c r="P17" i="2"/>
  <c r="P24" i="2"/>
  <c r="P32" i="2"/>
  <c r="P34" i="2"/>
  <c r="P25" i="3"/>
  <c r="P26" i="3"/>
  <c r="P28" i="3"/>
  <c r="P17" i="4"/>
  <c r="K17" i="8"/>
  <c r="L17" i="8"/>
  <c r="AJ27" i="2"/>
  <c r="AJ28" i="2"/>
  <c r="AJ29" i="2"/>
  <c r="AJ30" i="2"/>
  <c r="AJ31" i="2"/>
  <c r="AJ32" i="2"/>
  <c r="Q24" i="3"/>
  <c r="Q17" i="2"/>
  <c r="Q24" i="2"/>
  <c r="Q32" i="2"/>
  <c r="Q34" i="2"/>
  <c r="Q25" i="3"/>
  <c r="Q26" i="3"/>
  <c r="Q28" i="3"/>
  <c r="Q17" i="4"/>
  <c r="AK27" i="2"/>
  <c r="AK28" i="2"/>
  <c r="AK29" i="2"/>
  <c r="AK30" i="2"/>
  <c r="AK31" i="2"/>
  <c r="AK32" i="2"/>
  <c r="R24" i="3"/>
  <c r="R17" i="2"/>
  <c r="R24" i="2"/>
  <c r="R32" i="2"/>
  <c r="R34" i="2"/>
  <c r="R25" i="3"/>
  <c r="R26" i="3"/>
  <c r="R28" i="3"/>
  <c r="R17" i="4"/>
  <c r="AL27" i="2"/>
  <c r="AL28" i="2"/>
  <c r="AL29" i="2"/>
  <c r="AL30" i="2"/>
  <c r="AL31" i="2"/>
  <c r="AL32" i="2"/>
  <c r="S24" i="3"/>
  <c r="S17" i="2"/>
  <c r="S24" i="2"/>
  <c r="S32" i="2"/>
  <c r="S34" i="2"/>
  <c r="S25" i="3"/>
  <c r="S26" i="3"/>
  <c r="S28" i="3"/>
  <c r="S17" i="4"/>
  <c r="AM27" i="2"/>
  <c r="AM28" i="2"/>
  <c r="AM29" i="2"/>
  <c r="AM30" i="2"/>
  <c r="AM31" i="2"/>
  <c r="AM32" i="2"/>
  <c r="T24" i="3"/>
  <c r="T17" i="2"/>
  <c r="T24" i="2"/>
  <c r="T32" i="2"/>
  <c r="T34" i="2"/>
  <c r="T25" i="3"/>
  <c r="T26" i="3"/>
  <c r="T28" i="3"/>
  <c r="T17" i="4"/>
  <c r="N17" i="8"/>
  <c r="O17" i="8"/>
  <c r="E18" i="8"/>
  <c r="F18" i="8"/>
  <c r="H18" i="8"/>
  <c r="I18" i="8"/>
  <c r="K18" i="8"/>
  <c r="L18" i="8"/>
  <c r="N18" i="8"/>
  <c r="O18" i="8"/>
  <c r="E20" i="8"/>
  <c r="F20" i="8"/>
  <c r="H20" i="8"/>
  <c r="I20" i="8"/>
  <c r="K20" i="8"/>
  <c r="L20" i="8"/>
  <c r="N20" i="8"/>
  <c r="O20" i="8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E9" i="5"/>
  <c r="E11" i="5"/>
  <c r="F3" i="5"/>
  <c r="F9" i="5"/>
  <c r="F11" i="5"/>
  <c r="G3" i="5"/>
  <c r="G9" i="5"/>
  <c r="G11" i="5"/>
  <c r="H3" i="5"/>
  <c r="H9" i="5"/>
  <c r="H11" i="5"/>
  <c r="I3" i="5"/>
  <c r="I9" i="5"/>
  <c r="I11" i="5"/>
  <c r="J3" i="5"/>
  <c r="J9" i="5"/>
  <c r="J11" i="5"/>
  <c r="K3" i="5"/>
  <c r="K9" i="5"/>
  <c r="K11" i="5"/>
  <c r="L3" i="5"/>
  <c r="L9" i="5"/>
  <c r="L11" i="5"/>
  <c r="M3" i="5"/>
  <c r="M9" i="5"/>
  <c r="M11" i="5"/>
  <c r="N3" i="5"/>
  <c r="N9" i="5"/>
  <c r="N11" i="5"/>
  <c r="O3" i="5"/>
  <c r="O9" i="5"/>
  <c r="O11" i="5"/>
  <c r="P3" i="5"/>
  <c r="P9" i="5"/>
  <c r="P11" i="5"/>
  <c r="Q3" i="5"/>
  <c r="Q9" i="5"/>
  <c r="Q11" i="5"/>
  <c r="R3" i="5"/>
  <c r="R9" i="5"/>
  <c r="R11" i="5"/>
  <c r="S3" i="5"/>
  <c r="S9" i="5"/>
  <c r="S11" i="5"/>
  <c r="T3" i="5"/>
  <c r="T9" i="5"/>
  <c r="T11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</calcChain>
</file>

<file path=xl/comments1.xml><?xml version="1.0" encoding="utf-8"?>
<comments xmlns="http://schemas.openxmlformats.org/spreadsheetml/2006/main">
  <authors>
    <author>Danny Castonguay</author>
  </authors>
  <commentList>
    <comment ref="W4" authorId="0">
      <text>
        <r>
          <rPr>
            <b/>
            <sz val="9"/>
            <color indexed="81"/>
            <rFont val="Arial"/>
          </rPr>
          <t>Danny Castonguay:</t>
        </r>
        <r>
          <rPr>
            <sz val="9"/>
            <color indexed="81"/>
            <rFont val="Arial"/>
          </rPr>
          <t xml:space="preserve">
Benefits cost of living adjustments, should be greater or equal to 100%</t>
        </r>
      </text>
    </comment>
  </commentList>
</comments>
</file>

<file path=xl/comments2.xml><?xml version="1.0" encoding="utf-8"?>
<comments xmlns="http://schemas.openxmlformats.org/spreadsheetml/2006/main">
  <authors>
    <author>Danny Castonguay</author>
  </authors>
  <commentList>
    <comment ref="B5" authorId="0">
      <text>
        <r>
          <rPr>
            <b/>
            <sz val="9"/>
            <color indexed="81"/>
            <rFont val="Arial"/>
          </rPr>
          <t>Danny Castonguay:</t>
        </r>
        <r>
          <rPr>
            <sz val="9"/>
            <color indexed="81"/>
            <rFont val="Arial"/>
          </rPr>
          <t xml:space="preserve">
Tech supplies per person per month for engineers</t>
        </r>
      </text>
    </comment>
    <comment ref="B18" authorId="0">
      <text>
        <r>
          <rPr>
            <b/>
            <sz val="9"/>
            <color indexed="81"/>
            <rFont val="Arial"/>
          </rPr>
          <t>Danny Castonguay:</t>
        </r>
        <r>
          <rPr>
            <sz val="9"/>
            <color indexed="81"/>
            <rFont val="Arial"/>
          </rPr>
          <t xml:space="preserve">
Travel for sales people, per person per month</t>
        </r>
      </text>
    </comment>
  </commentList>
</comments>
</file>

<file path=xl/sharedStrings.xml><?xml version="1.0" encoding="utf-8"?>
<sst xmlns="http://schemas.openxmlformats.org/spreadsheetml/2006/main" count="492" uniqueCount="116">
  <si>
    <t>Unit Sales</t>
  </si>
  <si>
    <t>Total Units</t>
  </si>
  <si>
    <t>Total COGS</t>
  </si>
  <si>
    <t>Engineering</t>
  </si>
  <si>
    <t>CTO</t>
  </si>
  <si>
    <t xml:space="preserve"> </t>
  </si>
  <si>
    <t>Programmer</t>
  </si>
  <si>
    <t>Tech Writer</t>
  </si>
  <si>
    <t>Total Eng</t>
  </si>
  <si>
    <t>Marketing</t>
  </si>
  <si>
    <t>VP Marketing</t>
  </si>
  <si>
    <t>Product Manager</t>
  </si>
  <si>
    <t>Total Mktg</t>
  </si>
  <si>
    <t>Sales</t>
  </si>
  <si>
    <t>VP Sales</t>
  </si>
  <si>
    <t>Regional Sales</t>
  </si>
  <si>
    <t>Total Sales</t>
  </si>
  <si>
    <t>General &amp; Admin</t>
  </si>
  <si>
    <t>VP Finance</t>
  </si>
  <si>
    <t>Total G&amp;A</t>
  </si>
  <si>
    <t>TOTAL EMP.</t>
  </si>
  <si>
    <t>Trade Shows</t>
  </si>
  <si>
    <t>COGS</t>
  </si>
  <si>
    <t>Expenses</t>
  </si>
  <si>
    <t>Beginning Cash</t>
  </si>
  <si>
    <t>Ending Balance</t>
  </si>
  <si>
    <t>Year 1</t>
  </si>
  <si>
    <t>To P&amp;L</t>
  </si>
  <si>
    <t>Input</t>
  </si>
  <si>
    <t>Cost of Goods Sold</t>
  </si>
  <si>
    <t>Year 2</t>
  </si>
  <si>
    <t>Year 3</t>
  </si>
  <si>
    <t>Year 4</t>
  </si>
  <si>
    <t>Other</t>
  </si>
  <si>
    <t>CEO</t>
  </si>
  <si>
    <t>Staffing Plan</t>
  </si>
  <si>
    <t>Source</t>
  </si>
  <si>
    <t>Sales Plan</t>
  </si>
  <si>
    <t>G&amp;A</t>
  </si>
  <si>
    <t>Salaries &amp; Benefits</t>
  </si>
  <si>
    <t>Departmental Expenses</t>
  </si>
  <si>
    <t>Staffing</t>
  </si>
  <si>
    <t>Expense</t>
  </si>
  <si>
    <t>Annual</t>
  </si>
  <si>
    <t>Salary</t>
  </si>
  <si>
    <t>Benefits/COLA -&gt;</t>
  </si>
  <si>
    <t>To Dept Exp</t>
  </si>
  <si>
    <t>Operating Exp.</t>
  </si>
  <si>
    <t>Total Operating Expense</t>
  </si>
  <si>
    <t>Total Engineering</t>
  </si>
  <si>
    <t>Total Marketing</t>
  </si>
  <si>
    <t>Misc / Other</t>
  </si>
  <si>
    <t>Literature / PR</t>
  </si>
  <si>
    <t>Accounting</t>
  </si>
  <si>
    <t>Investment</t>
  </si>
  <si>
    <t>Capital Expense</t>
  </si>
  <si>
    <t>Input (Beginning only)</t>
  </si>
  <si>
    <t>Change in Cash</t>
  </si>
  <si>
    <t>Cash Flow</t>
  </si>
  <si>
    <t>Gross Margin</t>
  </si>
  <si>
    <t>Operating Profit</t>
  </si>
  <si>
    <t>P &amp; L by Month</t>
  </si>
  <si>
    <t>P &amp; L by Year</t>
  </si>
  <si>
    <t>Redistribution permitted with attribution.</t>
  </si>
  <si>
    <t>Q1</t>
  </si>
  <si>
    <t>Q2</t>
  </si>
  <si>
    <t>Q3</t>
  </si>
  <si>
    <t>Q4</t>
  </si>
  <si>
    <t>P&amp;L By Qtr</t>
  </si>
  <si>
    <t xml:space="preserve">Target Employees </t>
  </si>
  <si>
    <t>Sales Support</t>
  </si>
  <si>
    <t>Sales Admin</t>
  </si>
  <si>
    <t>Travel (PP/PM)</t>
  </si>
  <si>
    <t>Annual Rev/Emp (000)</t>
  </si>
  <si>
    <t>MIS</t>
  </si>
  <si>
    <t>Tech Supplies (PP/PM)</t>
  </si>
  <si>
    <t>Tel &amp; Postage (PP/PM)</t>
  </si>
  <si>
    <t>Mar-Com</t>
  </si>
  <si>
    <t>Rent (pp/pm)</t>
  </si>
  <si>
    <t>Capital Expenses</t>
  </si>
  <si>
    <t>Employee Workstations (PP)</t>
  </si>
  <si>
    <t>Prototype Expenses</t>
  </si>
  <si>
    <t>From P&amp;L Quarterly</t>
  </si>
  <si>
    <t>From P&amp;L CAPEX</t>
  </si>
  <si>
    <t>Cumulative CAPEX</t>
  </si>
  <si>
    <t>Commission (% Rev)</t>
  </si>
  <si>
    <t>This spreadsheet was created by Charlie Tillett, for MIT</t>
    <phoneticPr fontId="0" type="noConversion"/>
  </si>
  <si>
    <t>Revenue</t>
    <phoneticPr fontId="0" type="noConversion"/>
  </si>
  <si>
    <t>Total Revenue</t>
    <phoneticPr fontId="0" type="noConversion"/>
  </si>
  <si>
    <t>Revenue</t>
    <phoneticPr fontId="0" type="noConversion"/>
  </si>
  <si>
    <t>Total Revenue</t>
    <phoneticPr fontId="0" type="noConversion"/>
  </si>
  <si>
    <t>Copyright 1999-2012.  All rights reserved.</t>
  </si>
  <si>
    <t>Modified by Danny Castonguay in 2012</t>
  </si>
  <si>
    <t>Cells in black are formulas or helpful text, modify at your own risk</t>
  </si>
  <si>
    <t>Cells in red are input cells</t>
  </si>
  <si>
    <t>Tabs in red contain input cells</t>
  </si>
  <si>
    <t>Tabs in black do not contain input cells</t>
  </si>
  <si>
    <t>Unit price</t>
  </si>
  <si>
    <t>Product/service1</t>
  </si>
  <si>
    <t>Product/service2</t>
  </si>
  <si>
    <t>Product/service3</t>
  </si>
  <si>
    <t>Cost/unit</t>
  </si>
  <si>
    <t>Tgt rev/empl:</t>
  </si>
  <si>
    <t>NPV</t>
  </si>
  <si>
    <t>GM - Expenses - Capex</t>
  </si>
  <si>
    <t>Year 5</t>
  </si>
  <si>
    <t>Year 6</t>
  </si>
  <si>
    <t>Year 7</t>
  </si>
  <si>
    <t>Year 8</t>
  </si>
  <si>
    <t>Year 9</t>
  </si>
  <si>
    <t>Year 10</t>
  </si>
  <si>
    <t>IRR</t>
  </si>
  <si>
    <t>Y1Q1</t>
  </si>
  <si>
    <t>Y2Q2</t>
  </si>
  <si>
    <t>Y3Q3</t>
  </si>
  <si>
    <t>Y4Q4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</si>
</sst>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_);_(&quot;$&quot;* \(#,##0\);_(&quot;$&quot;* &quot;-&quot;??_);_(@_)"/>
    <numFmt numFmtId="169" formatCode="_(* #,##0_);_(* \(#,##0\);_(* &quot;-&quot;??_);_(@_)"/>
    <numFmt numFmtId="173" formatCode="&quot;$&quot;#,##0"/>
  </numFmts>
  <fonts count="11" x14ac:knownFonts="1">
    <font>
      <sz val="10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sz val="11"/>
      <color indexed="10"/>
      <name val="Arial"/>
    </font>
    <font>
      <sz val="9"/>
      <color indexed="81"/>
      <name val="Arial"/>
    </font>
    <font>
      <b/>
      <sz val="9"/>
      <color indexed="81"/>
      <name val="Arial"/>
    </font>
    <font>
      <sz val="11"/>
      <color rgb="FFFF0000"/>
      <name val="Arial"/>
    </font>
    <font>
      <sz val="11"/>
      <color theme="0"/>
      <name val="Arial"/>
    </font>
    <font>
      <b/>
      <sz val="11"/>
      <color rgb="FFFF0000"/>
      <name val="Arial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167" fontId="4" fillId="0" borderId="0" xfId="2" applyNumberFormat="1" applyFont="1" applyBorder="1" applyAlignment="1">
      <alignment horizontal="right"/>
    </xf>
    <xf numFmtId="167" fontId="4" fillId="0" borderId="0" xfId="0" applyNumberFormat="1" applyFont="1" applyBorder="1"/>
    <xf numFmtId="167" fontId="2" fillId="0" borderId="0" xfId="0" applyNumberFormat="1" applyFont="1" applyBorder="1"/>
    <xf numFmtId="0" fontId="2" fillId="0" borderId="0" xfId="0" applyFont="1" applyBorder="1"/>
    <xf numFmtId="167" fontId="2" fillId="0" borderId="0" xfId="2" applyNumberFormat="1" applyFont="1" applyBorder="1" applyAlignment="1">
      <alignment horizontal="right"/>
    </xf>
    <xf numFmtId="167" fontId="2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7" fontId="2" fillId="0" borderId="0" xfId="2" applyNumberFormat="1" applyFont="1"/>
    <xf numFmtId="0" fontId="2" fillId="0" borderId="0" xfId="0" applyFont="1" applyBorder="1" applyAlignment="1">
      <alignment horizontal="right"/>
    </xf>
    <xf numFmtId="167" fontId="3" fillId="0" borderId="0" xfId="2" applyNumberFormat="1" applyFont="1"/>
    <xf numFmtId="167" fontId="3" fillId="0" borderId="0" xfId="2" applyNumberFormat="1" applyFont="1" applyAlignment="1">
      <alignment horizontal="right"/>
    </xf>
    <xf numFmtId="169" fontId="2" fillId="0" borderId="0" xfId="1" applyNumberFormat="1" applyFont="1"/>
    <xf numFmtId="167" fontId="2" fillId="0" borderId="0" xfId="0" applyNumberFormat="1" applyFont="1"/>
    <xf numFmtId="169" fontId="3" fillId="0" borderId="0" xfId="1" applyNumberFormat="1" applyFont="1"/>
    <xf numFmtId="167" fontId="2" fillId="0" borderId="1" xfId="2" applyNumberFormat="1" applyFont="1" applyBorder="1"/>
    <xf numFmtId="167" fontId="3" fillId="0" borderId="2" xfId="2" applyNumberFormat="1" applyFont="1" applyBorder="1"/>
    <xf numFmtId="9" fontId="2" fillId="0" borderId="0" xfId="3" applyFont="1"/>
    <xf numFmtId="9" fontId="2" fillId="0" borderId="3" xfId="3" applyFont="1" applyBorder="1"/>
    <xf numFmtId="167" fontId="3" fillId="0" borderId="1" xfId="2" applyNumberFormat="1" applyFont="1" applyBorder="1"/>
    <xf numFmtId="9" fontId="2" fillId="0" borderId="1" xfId="3" applyFont="1" applyBorder="1"/>
    <xf numFmtId="9" fontId="2" fillId="0" borderId="2" xfId="3" applyFont="1" applyBorder="1"/>
    <xf numFmtId="167" fontId="2" fillId="0" borderId="3" xfId="2" applyNumberFormat="1" applyFont="1" applyBorder="1"/>
    <xf numFmtId="0" fontId="7" fillId="0" borderId="0" xfId="0" applyFont="1"/>
    <xf numFmtId="0" fontId="8" fillId="2" borderId="0" xfId="0" applyFont="1" applyFill="1"/>
    <xf numFmtId="0" fontId="7" fillId="0" borderId="0" xfId="0" applyFont="1" applyAlignment="1">
      <alignment horizontal="right"/>
    </xf>
    <xf numFmtId="167" fontId="2" fillId="0" borderId="0" xfId="2" applyNumberFormat="1" applyFont="1" applyAlignment="1">
      <alignment horizontal="center"/>
    </xf>
    <xf numFmtId="169" fontId="7" fillId="0" borderId="0" xfId="1" applyNumberFormat="1" applyFont="1"/>
    <xf numFmtId="169" fontId="7" fillId="0" borderId="3" xfId="1" applyNumberFormat="1" applyFont="1" applyBorder="1"/>
    <xf numFmtId="167" fontId="7" fillId="0" borderId="0" xfId="2" applyNumberFormat="1" applyFont="1" applyAlignment="1">
      <alignment horizontal="center"/>
    </xf>
    <xf numFmtId="167" fontId="3" fillId="0" borderId="1" xfId="0" applyNumberFormat="1" applyFont="1" applyBorder="1"/>
    <xf numFmtId="173" fontId="7" fillId="0" borderId="0" xfId="0" applyNumberFormat="1" applyFont="1" applyAlignment="1">
      <alignment horizontal="right"/>
    </xf>
    <xf numFmtId="167" fontId="7" fillId="0" borderId="0" xfId="2" applyNumberFormat="1" applyFont="1"/>
    <xf numFmtId="167" fontId="9" fillId="0" borderId="0" xfId="2" applyNumberFormat="1" applyFont="1"/>
    <xf numFmtId="0" fontId="2" fillId="0" borderId="0" xfId="0" applyFont="1" applyBorder="1" applyAlignment="1">
      <alignment horizontal="center"/>
    </xf>
    <xf numFmtId="167" fontId="2" fillId="0" borderId="0" xfId="2" applyNumberFormat="1" applyFont="1" applyBorder="1"/>
    <xf numFmtId="167" fontId="7" fillId="0" borderId="0" xfId="2" applyNumberFormat="1" applyFont="1" applyAlignment="1">
      <alignment horizontal="right"/>
    </xf>
    <xf numFmtId="10" fontId="7" fillId="0" borderId="0" xfId="3" applyNumberFormat="1" applyFont="1" applyBorder="1" applyAlignment="1">
      <alignment horizontal="right"/>
    </xf>
    <xf numFmtId="167" fontId="7" fillId="0" borderId="3" xfId="2" applyNumberFormat="1" applyFont="1" applyBorder="1"/>
    <xf numFmtId="9" fontId="9" fillId="0" borderId="0" xfId="3" applyFont="1" applyAlignment="1">
      <alignment horizontal="right"/>
    </xf>
    <xf numFmtId="167" fontId="2" fillId="0" borderId="3" xfId="0" applyNumberFormat="1" applyFont="1" applyBorder="1"/>
    <xf numFmtId="167" fontId="7" fillId="0" borderId="0" xfId="2" applyNumberFormat="1" applyFont="1" applyBorder="1"/>
    <xf numFmtId="0" fontId="2" fillId="0" borderId="0" xfId="0" applyFont="1" applyBorder="1" applyAlignment="1"/>
    <xf numFmtId="43" fontId="2" fillId="0" borderId="0" xfId="1" applyFont="1" applyBorder="1" applyAlignment="1">
      <alignment horizontal="right"/>
    </xf>
    <xf numFmtId="9" fontId="7" fillId="0" borderId="0" xfId="3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 applyAlignment="1">
      <alignment horizontal="left"/>
    </xf>
    <xf numFmtId="8" fontId="3" fillId="0" borderId="0" xfId="0" applyNumberFormat="1" applyFont="1" applyBorder="1"/>
    <xf numFmtId="9" fontId="3" fillId="0" borderId="0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chartsheet" Target="chartsheets/sheet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Revenue, Balance, and Operating Expense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Capex and Cash Flow'!$B$11</c:f>
              <c:strCache>
                <c:ptCount val="1"/>
                <c:pt idx="0">
                  <c:v>Ending Balance</c:v>
                </c:pt>
              </c:strCache>
            </c:strRef>
          </c:tx>
          <c:marker>
            <c:symbol val="none"/>
          </c:marker>
          <c:cat>
            <c:strRef>
              <c:f>' Capex and Cash Flow'!$E$22:$T$22</c:f>
              <c:strCache>
                <c:ptCount val="16"/>
                <c:pt idx="0">
                  <c:v>Y1Q1</c:v>
                </c:pt>
                <c:pt idx="1">
                  <c:v>Y1Q1</c:v>
                </c:pt>
                <c:pt idx="2">
                  <c:v>Y1Q1</c:v>
                </c:pt>
                <c:pt idx="3">
                  <c:v>Y1Q1</c:v>
                </c:pt>
                <c:pt idx="4">
                  <c:v>Y2Q2</c:v>
                </c:pt>
                <c:pt idx="5">
                  <c:v>Y2Q2</c:v>
                </c:pt>
                <c:pt idx="6">
                  <c:v>Y2Q2</c:v>
                </c:pt>
                <c:pt idx="7">
                  <c:v>Y2Q2</c:v>
                </c:pt>
                <c:pt idx="8">
                  <c:v>Y3Q3</c:v>
                </c:pt>
                <c:pt idx="9">
                  <c:v>Y3Q3</c:v>
                </c:pt>
                <c:pt idx="10">
                  <c:v>Y3Q3</c:v>
                </c:pt>
                <c:pt idx="11">
                  <c:v>Y3Q3</c:v>
                </c:pt>
                <c:pt idx="12">
                  <c:v>Y4Q4</c:v>
                </c:pt>
                <c:pt idx="13">
                  <c:v>Y4Q4</c:v>
                </c:pt>
                <c:pt idx="14">
                  <c:v>Y4Q4</c:v>
                </c:pt>
                <c:pt idx="15">
                  <c:v>Y4Q4</c:v>
                </c:pt>
              </c:strCache>
            </c:strRef>
          </c:cat>
          <c:val>
            <c:numRef>
              <c:f>' Capex and Cash Flow'!$E$11:$T$11</c:f>
              <c:numCache>
                <c:formatCode>_("$"* #,##0_);_("$"* \(#,##0\);_("$"* "-"??_);_(@_)</c:formatCode>
                <c:ptCount val="16"/>
                <c:pt idx="0">
                  <c:v>4.3102125E6</c:v>
                </c:pt>
                <c:pt idx="1">
                  <c:v>3.2850875E6</c:v>
                </c:pt>
                <c:pt idx="2">
                  <c:v>1.860825E6</c:v>
                </c:pt>
                <c:pt idx="3">
                  <c:v>323587.5</c:v>
                </c:pt>
                <c:pt idx="4">
                  <c:v>6.7042375E6</c:v>
                </c:pt>
                <c:pt idx="5">
                  <c:v>5.1466E6</c:v>
                </c:pt>
                <c:pt idx="6">
                  <c:v>3.8414625E6</c:v>
                </c:pt>
                <c:pt idx="7">
                  <c:v>2.7193125E6</c:v>
                </c:pt>
                <c:pt idx="8">
                  <c:v>1.3068625E6</c:v>
                </c:pt>
                <c:pt idx="9">
                  <c:v>764150.0</c:v>
                </c:pt>
                <c:pt idx="10">
                  <c:v>1.1089625E6</c:v>
                </c:pt>
                <c:pt idx="11">
                  <c:v>2.359775E6</c:v>
                </c:pt>
                <c:pt idx="12">
                  <c:v>4.536875E6</c:v>
                </c:pt>
                <c:pt idx="13">
                  <c:v>7.4979625E6</c:v>
                </c:pt>
                <c:pt idx="14">
                  <c:v>1.040285E7</c:v>
                </c:pt>
                <c:pt idx="15">
                  <c:v>1.36948E7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Expenses!$A$30</c:f>
              <c:strCache>
                <c:ptCount val="1"/>
                <c:pt idx="0">
                  <c:v>Total Operating Expense</c:v>
                </c:pt>
              </c:strCache>
            </c:strRef>
          </c:tx>
          <c:marker>
            <c:symbol val="none"/>
          </c:marker>
          <c:cat>
            <c:strRef>
              <c:f>' Capex and Cash Flow'!$E$22:$T$22</c:f>
              <c:strCache>
                <c:ptCount val="16"/>
                <c:pt idx="0">
                  <c:v>Y1Q1</c:v>
                </c:pt>
                <c:pt idx="1">
                  <c:v>Y1Q1</c:v>
                </c:pt>
                <c:pt idx="2">
                  <c:v>Y1Q1</c:v>
                </c:pt>
                <c:pt idx="3">
                  <c:v>Y1Q1</c:v>
                </c:pt>
                <c:pt idx="4">
                  <c:v>Y2Q2</c:v>
                </c:pt>
                <c:pt idx="5">
                  <c:v>Y2Q2</c:v>
                </c:pt>
                <c:pt idx="6">
                  <c:v>Y2Q2</c:v>
                </c:pt>
                <c:pt idx="7">
                  <c:v>Y2Q2</c:v>
                </c:pt>
                <c:pt idx="8">
                  <c:v>Y3Q3</c:v>
                </c:pt>
                <c:pt idx="9">
                  <c:v>Y3Q3</c:v>
                </c:pt>
                <c:pt idx="10">
                  <c:v>Y3Q3</c:v>
                </c:pt>
                <c:pt idx="11">
                  <c:v>Y3Q3</c:v>
                </c:pt>
                <c:pt idx="12">
                  <c:v>Y4Q4</c:v>
                </c:pt>
                <c:pt idx="13">
                  <c:v>Y4Q4</c:v>
                </c:pt>
                <c:pt idx="14">
                  <c:v>Y4Q4</c:v>
                </c:pt>
                <c:pt idx="15">
                  <c:v>Y4Q4</c:v>
                </c:pt>
              </c:strCache>
            </c:strRef>
          </c:cat>
          <c:val>
            <c:numRef>
              <c:f>Expenses!$E$30:$T$30</c:f>
              <c:numCache>
                <c:formatCode>_("$"* #,##0_);_("$"* \(#,##0\);_("$"* "-"??_);_(@_)</c:formatCode>
                <c:ptCount val="16"/>
                <c:pt idx="0">
                  <c:v>575787.5</c:v>
                </c:pt>
                <c:pt idx="1">
                  <c:v>889125.0</c:v>
                </c:pt>
                <c:pt idx="2">
                  <c:v>1.2262625E6</c:v>
                </c:pt>
                <c:pt idx="3">
                  <c:v>1.5132375E6</c:v>
                </c:pt>
                <c:pt idx="4">
                  <c:v>1.96735E6</c:v>
                </c:pt>
                <c:pt idx="5">
                  <c:v>2.4116375E6</c:v>
                </c:pt>
                <c:pt idx="6">
                  <c:v>2.8671375E6</c:v>
                </c:pt>
                <c:pt idx="7">
                  <c:v>3.32415E6</c:v>
                </c:pt>
                <c:pt idx="8">
                  <c:v>4.12045E6</c:v>
                </c:pt>
                <c:pt idx="9">
                  <c:v>4.8427125E6</c:v>
                </c:pt>
                <c:pt idx="10">
                  <c:v>5.5286875E6</c:v>
                </c:pt>
                <c:pt idx="11">
                  <c:v>6.5181875E6</c:v>
                </c:pt>
                <c:pt idx="12">
                  <c:v>7.4394E6</c:v>
                </c:pt>
                <c:pt idx="13">
                  <c:v>8.3789125E6</c:v>
                </c:pt>
                <c:pt idx="14">
                  <c:v>9.1401125E6</c:v>
                </c:pt>
                <c:pt idx="15">
                  <c:v>1.039805E7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'Sales Plan'!$B$13</c:f>
              <c:strCache>
                <c:ptCount val="1"/>
                <c:pt idx="0">
                  <c:v>Total Revenue</c:v>
                </c:pt>
              </c:strCache>
            </c:strRef>
          </c:tx>
          <c:marker>
            <c:symbol val="none"/>
          </c:marker>
          <c:cat>
            <c:strRef>
              <c:f>' Capex and Cash Flow'!$E$22:$T$22</c:f>
              <c:strCache>
                <c:ptCount val="16"/>
                <c:pt idx="0">
                  <c:v>Y1Q1</c:v>
                </c:pt>
                <c:pt idx="1">
                  <c:v>Y1Q1</c:v>
                </c:pt>
                <c:pt idx="2">
                  <c:v>Y1Q1</c:v>
                </c:pt>
                <c:pt idx="3">
                  <c:v>Y1Q1</c:v>
                </c:pt>
                <c:pt idx="4">
                  <c:v>Y2Q2</c:v>
                </c:pt>
                <c:pt idx="5">
                  <c:v>Y2Q2</c:v>
                </c:pt>
                <c:pt idx="6">
                  <c:v>Y2Q2</c:v>
                </c:pt>
                <c:pt idx="7">
                  <c:v>Y2Q2</c:v>
                </c:pt>
                <c:pt idx="8">
                  <c:v>Y3Q3</c:v>
                </c:pt>
                <c:pt idx="9">
                  <c:v>Y3Q3</c:v>
                </c:pt>
                <c:pt idx="10">
                  <c:v>Y3Q3</c:v>
                </c:pt>
                <c:pt idx="11">
                  <c:v>Y3Q3</c:v>
                </c:pt>
                <c:pt idx="12">
                  <c:v>Y4Q4</c:v>
                </c:pt>
                <c:pt idx="13">
                  <c:v>Y4Q4</c:v>
                </c:pt>
                <c:pt idx="14">
                  <c:v>Y4Q4</c:v>
                </c:pt>
                <c:pt idx="15">
                  <c:v>Y4Q4</c:v>
                </c:pt>
              </c:strCache>
            </c:strRef>
          </c:cat>
          <c:val>
            <c:numRef>
              <c:f>'Sales Plan'!$E$13:$T$13</c:f>
              <c:numCache>
                <c:formatCode>_("$"* #,##0_);_("$"* \(#,##0\);_("$"* "-"??_);_(@_)</c:formatCode>
                <c:ptCount val="16"/>
                <c:pt idx="0">
                  <c:v>0.0</c:v>
                </c:pt>
                <c:pt idx="1">
                  <c:v>150000.0</c:v>
                </c:pt>
                <c:pt idx="2">
                  <c:v>375000.0</c:v>
                </c:pt>
                <c:pt idx="3">
                  <c:v>750000.0</c:v>
                </c:pt>
                <c:pt idx="4">
                  <c:v>1.7E6</c:v>
                </c:pt>
                <c:pt idx="5">
                  <c:v>2.55E6</c:v>
                </c:pt>
                <c:pt idx="6">
                  <c:v>3.4E6</c:v>
                </c:pt>
                <c:pt idx="7">
                  <c:v>4.25E6</c:v>
                </c:pt>
                <c:pt idx="8">
                  <c:v>6.525E6</c:v>
                </c:pt>
                <c:pt idx="9">
                  <c:v>8.875E6</c:v>
                </c:pt>
                <c:pt idx="10">
                  <c:v>1.1625E7</c:v>
                </c:pt>
                <c:pt idx="11">
                  <c:v>1.4375E7</c:v>
                </c:pt>
                <c:pt idx="12">
                  <c:v>1.675E7</c:v>
                </c:pt>
                <c:pt idx="13">
                  <c:v>1.7625E7</c:v>
                </c:pt>
                <c:pt idx="14">
                  <c:v>1.9875E7</c:v>
                </c:pt>
                <c:pt idx="15">
                  <c:v>2.125E7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83048"/>
        <c:axId val="448433384"/>
      </c:lineChart>
      <c:catAx>
        <c:axId val="453783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48433384"/>
        <c:crosses val="autoZero"/>
        <c:auto val="1"/>
        <c:lblAlgn val="ctr"/>
        <c:lblOffset val="100"/>
        <c:noMultiLvlLbl val="0"/>
      </c:catAx>
      <c:valAx>
        <c:axId val="448433384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53783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8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460" cy="5825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zoomScale="150" zoomScaleNormal="150" zoomScalePageLayoutView="150" workbookViewId="0">
      <selection activeCell="A18" sqref="A18"/>
    </sheetView>
  </sheetViews>
  <sheetFormatPr baseColWidth="10" defaultColWidth="11.6640625" defaultRowHeight="13" x14ac:dyDescent="0"/>
  <cols>
    <col min="1" max="1" width="63.83203125" style="2" bestFit="1" customWidth="1"/>
    <col min="2" max="16384" width="11.6640625" style="2"/>
  </cols>
  <sheetData>
    <row r="1" spans="1:1">
      <c r="A1" s="1" t="s">
        <v>86</v>
      </c>
    </row>
    <row r="2" spans="1:1">
      <c r="A2" s="2" t="s">
        <v>92</v>
      </c>
    </row>
    <row r="4" spans="1:1">
      <c r="A4" s="2" t="s">
        <v>63</v>
      </c>
    </row>
    <row r="6" spans="1:1">
      <c r="A6" s="1" t="s">
        <v>91</v>
      </c>
    </row>
    <row r="10" spans="1:1">
      <c r="A10" s="32" t="s">
        <v>94</v>
      </c>
    </row>
    <row r="11" spans="1:1">
      <c r="A11" s="33" t="s">
        <v>95</v>
      </c>
    </row>
    <row r="12" spans="1:1">
      <c r="A12" s="2" t="s">
        <v>93</v>
      </c>
    </row>
    <row r="13" spans="1:1">
      <c r="A13" s="2" t="s">
        <v>96</v>
      </c>
    </row>
  </sheetData>
  <phoneticPr fontId="0" type="noConversion"/>
  <pageMargins left="0.75" right="0.75" top="1" bottom="1" header="0.5" footer="0.5"/>
  <pageSetup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zoomScale="150" zoomScaleNormal="150" zoomScalePageLayoutView="150" workbookViewId="0">
      <pane xSplit="3" ySplit="2" topLeftCell="D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baseColWidth="10" defaultColWidth="8.83203125" defaultRowHeight="15" customHeight="1" x14ac:dyDescent="0"/>
  <cols>
    <col min="1" max="1" width="15.1640625" style="14" bestFit="1" customWidth="1"/>
    <col min="2" max="2" width="14.33203125" style="15" bestFit="1" customWidth="1"/>
    <col min="3" max="3" width="10.33203125" style="15" bestFit="1" customWidth="1"/>
    <col min="4" max="4" width="2.5" style="15" customWidth="1"/>
    <col min="5" max="5" width="12.33203125" style="2" bestFit="1" customWidth="1"/>
    <col min="6" max="6" width="6.5" style="2" bestFit="1" customWidth="1"/>
    <col min="7" max="7" width="2.6640625" style="2" customWidth="1"/>
    <col min="8" max="8" width="12.6640625" style="2" bestFit="1" customWidth="1"/>
    <col min="9" max="9" width="6" style="2" bestFit="1" customWidth="1"/>
    <col min="10" max="10" width="2.6640625" style="2" customWidth="1"/>
    <col min="11" max="11" width="12.6640625" style="2" bestFit="1" customWidth="1"/>
    <col min="12" max="12" width="6" style="2" bestFit="1" customWidth="1"/>
    <col min="13" max="13" width="2.6640625" style="2" customWidth="1"/>
    <col min="14" max="14" width="12.6640625" style="2" bestFit="1" customWidth="1"/>
    <col min="15" max="15" width="6" style="2" bestFit="1" customWidth="1"/>
    <col min="16" max="16" width="2.6640625" style="2" customWidth="1"/>
    <col min="17" max="16384" width="8.83203125" style="2"/>
  </cols>
  <sheetData>
    <row r="1" spans="1:15" ht="15" customHeight="1">
      <c r="A1" s="14" t="s">
        <v>62</v>
      </c>
    </row>
    <row r="2" spans="1:15" s="6" customFormat="1" ht="15" customHeight="1">
      <c r="C2" s="5" t="s">
        <v>36</v>
      </c>
      <c r="D2" s="5"/>
      <c r="E2" s="6" t="s">
        <v>26</v>
      </c>
      <c r="H2" s="6" t="s">
        <v>30</v>
      </c>
      <c r="K2" s="6" t="s">
        <v>31</v>
      </c>
      <c r="N2" s="6" t="s">
        <v>32</v>
      </c>
    </row>
    <row r="3" spans="1:15" ht="15" customHeight="1">
      <c r="A3" s="14" t="s">
        <v>87</v>
      </c>
      <c r="C3" s="16"/>
      <c r="D3" s="16"/>
    </row>
    <row r="4" spans="1:15" ht="15" customHeight="1">
      <c r="B4" s="15" t="str">
        <f>'P &amp; L by Qtr'!B4</f>
        <v>Product/service1</v>
      </c>
      <c r="C4" s="16" t="s">
        <v>68</v>
      </c>
      <c r="D4" s="16"/>
      <c r="E4" s="17">
        <f>SUM('P &amp; L by Qtr'!E4:H4)</f>
        <v>1275000</v>
      </c>
      <c r="F4" s="26">
        <f>E4/E$7</f>
        <v>1</v>
      </c>
      <c r="H4" s="17">
        <f>SUM('P &amp; L by Qtr'!I4:L4)</f>
        <v>10500000</v>
      </c>
      <c r="I4" s="26">
        <f>H4/H$7</f>
        <v>0.88235294117647056</v>
      </c>
      <c r="K4" s="17">
        <f>SUM('P &amp; L by Qtr'!M4:P4)</f>
        <v>33750000</v>
      </c>
      <c r="L4" s="26">
        <f>K4/K$7</f>
        <v>0.81521739130434778</v>
      </c>
      <c r="N4" s="17">
        <f>SUM('P &amp; L by Qtr'!Q4:T4)</f>
        <v>37500000</v>
      </c>
      <c r="O4" s="26">
        <f>N4/N$7</f>
        <v>0.49668874172185429</v>
      </c>
    </row>
    <row r="5" spans="1:15" ht="15" customHeight="1">
      <c r="B5" s="15" t="str">
        <f>'P &amp; L by Qtr'!B5</f>
        <v>Product/service2</v>
      </c>
      <c r="C5" s="16" t="s">
        <v>68</v>
      </c>
      <c r="D5" s="16"/>
      <c r="E5" s="17">
        <f>SUM('P &amp; L by Qtr'!E5:H5)</f>
        <v>0</v>
      </c>
      <c r="F5" s="26">
        <f>E5/E$7</f>
        <v>0</v>
      </c>
      <c r="H5" s="17">
        <f>SUM('P &amp; L by Qtr'!I5:L5)</f>
        <v>1400000</v>
      </c>
      <c r="I5" s="26">
        <f>H5/H$7</f>
        <v>0.11764705882352941</v>
      </c>
      <c r="K5" s="17">
        <f>SUM('P &amp; L by Qtr'!M5:P5)</f>
        <v>5250000</v>
      </c>
      <c r="L5" s="26">
        <f>K5/K$7</f>
        <v>0.12681159420289856</v>
      </c>
      <c r="N5" s="17">
        <f>SUM('P &amp; L by Qtr'!Q5:T5)</f>
        <v>27500000</v>
      </c>
      <c r="O5" s="26">
        <f>N5/N$7</f>
        <v>0.36423841059602646</v>
      </c>
    </row>
    <row r="6" spans="1:15" ht="15" customHeight="1">
      <c r="B6" s="15" t="str">
        <f>'P &amp; L by Qtr'!B6</f>
        <v>Product/service3</v>
      </c>
      <c r="C6" s="16" t="s">
        <v>68</v>
      </c>
      <c r="D6" s="16"/>
      <c r="E6" s="17">
        <f>SUM('P &amp; L by Qtr'!E6:H6)</f>
        <v>0</v>
      </c>
      <c r="F6" s="27">
        <f>E6/E$7</f>
        <v>0</v>
      </c>
      <c r="H6" s="17">
        <f>SUM('P &amp; L by Qtr'!I6:L6)</f>
        <v>0</v>
      </c>
      <c r="I6" s="27">
        <f>H6/H$7</f>
        <v>0</v>
      </c>
      <c r="K6" s="17">
        <f>SUM('P &amp; L by Qtr'!M6:P6)</f>
        <v>2400000</v>
      </c>
      <c r="L6" s="27">
        <f>K6/K$7</f>
        <v>5.7971014492753624E-2</v>
      </c>
      <c r="N6" s="17">
        <f>SUM('P &amp; L by Qtr'!Q6:T6)</f>
        <v>10500000</v>
      </c>
      <c r="O6" s="27">
        <f>N6/N$7</f>
        <v>0.13907284768211919</v>
      </c>
    </row>
    <row r="7" spans="1:15" s="14" customFormat="1" ht="15" customHeight="1">
      <c r="B7" s="6" t="s">
        <v>88</v>
      </c>
      <c r="C7" s="16"/>
      <c r="D7" s="16"/>
      <c r="E7" s="28">
        <f>SUM(E4:E6)</f>
        <v>1275000</v>
      </c>
      <c r="F7" s="29">
        <f>E7/E$7</f>
        <v>1</v>
      </c>
      <c r="H7" s="28">
        <f>SUM(H4:H6)</f>
        <v>11900000</v>
      </c>
      <c r="I7" s="29">
        <f>H7/H$7</f>
        <v>1</v>
      </c>
      <c r="K7" s="28">
        <f>SUM(K4:K6)</f>
        <v>41400000</v>
      </c>
      <c r="L7" s="29">
        <f>K7/K$7</f>
        <v>1</v>
      </c>
      <c r="N7" s="28">
        <f>SUM(N4:N6)</f>
        <v>75500000</v>
      </c>
      <c r="O7" s="29">
        <f>N7/N$7</f>
        <v>1</v>
      </c>
    </row>
    <row r="8" spans="1:15" ht="15" customHeight="1">
      <c r="C8" s="16"/>
      <c r="D8" s="16"/>
      <c r="E8" s="17"/>
      <c r="F8" s="17"/>
      <c r="H8" s="17"/>
      <c r="I8" s="17"/>
      <c r="K8" s="17"/>
      <c r="L8" s="17"/>
      <c r="N8" s="17"/>
      <c r="O8" s="17"/>
    </row>
    <row r="9" spans="1:15" ht="15" customHeight="1">
      <c r="A9" s="14" t="s">
        <v>22</v>
      </c>
      <c r="C9" s="16" t="s">
        <v>68</v>
      </c>
      <c r="D9" s="16"/>
      <c r="E9" s="17">
        <f>SUM('P &amp; L by Qtr'!E9:H9)</f>
        <v>425000</v>
      </c>
      <c r="F9" s="26">
        <f>E9/E$7</f>
        <v>0.33333333333333331</v>
      </c>
      <c r="H9" s="17">
        <f>SUM('P &amp; L by Qtr'!I9:L9)</f>
        <v>3920000</v>
      </c>
      <c r="I9" s="26">
        <f>H9/H$7</f>
        <v>0.32941176470588235</v>
      </c>
      <c r="K9" s="17">
        <f>SUM('P &amp; L by Qtr'!M9:P9)</f>
        <v>13385000</v>
      </c>
      <c r="L9" s="26">
        <f>K9/K$7</f>
        <v>0.32330917874396137</v>
      </c>
      <c r="N9" s="17">
        <f>SUM('P &amp; L by Qtr'!Q9:T9)</f>
        <v>23200000</v>
      </c>
      <c r="O9" s="26">
        <f>N9/N$7</f>
        <v>0.30728476821192052</v>
      </c>
    </row>
    <row r="10" spans="1:15" ht="15" customHeight="1">
      <c r="C10" s="16"/>
      <c r="D10" s="16"/>
      <c r="E10" s="17"/>
      <c r="F10" s="17"/>
      <c r="H10" s="17"/>
      <c r="I10" s="17"/>
      <c r="K10" s="17"/>
      <c r="L10" s="17"/>
      <c r="N10" s="17"/>
      <c r="O10" s="17"/>
    </row>
    <row r="11" spans="1:15" s="14" customFormat="1" ht="15" customHeight="1">
      <c r="A11" s="14" t="s">
        <v>59</v>
      </c>
      <c r="B11" s="6"/>
      <c r="C11" s="16"/>
      <c r="D11" s="16"/>
      <c r="E11" s="19">
        <f>E7-E9</f>
        <v>850000</v>
      </c>
      <c r="F11" s="26">
        <f>E11/E$7</f>
        <v>0.66666666666666663</v>
      </c>
      <c r="H11" s="19">
        <f>H7-H9</f>
        <v>7980000</v>
      </c>
      <c r="I11" s="26">
        <f>H11/H$7</f>
        <v>0.6705882352941176</v>
      </c>
      <c r="K11" s="19">
        <f>K7-K9</f>
        <v>28015000</v>
      </c>
      <c r="L11" s="26">
        <f>K11/K$7</f>
        <v>0.67669082125603863</v>
      </c>
      <c r="N11" s="19">
        <f>N7-N9</f>
        <v>52300000</v>
      </c>
      <c r="O11" s="26">
        <f>N11/N$7</f>
        <v>0.69271523178807948</v>
      </c>
    </row>
    <row r="12" spans="1:15" ht="15" customHeight="1">
      <c r="C12" s="16"/>
      <c r="D12" s="16"/>
      <c r="E12" s="17"/>
      <c r="F12" s="17"/>
      <c r="H12" s="17"/>
      <c r="I12" s="17"/>
      <c r="K12" s="17"/>
      <c r="L12" s="17"/>
      <c r="N12" s="17"/>
      <c r="O12" s="17"/>
    </row>
    <row r="13" spans="1:15" ht="15" customHeight="1">
      <c r="A13" s="14" t="s">
        <v>23</v>
      </c>
      <c r="C13" s="16"/>
      <c r="D13" s="16"/>
      <c r="E13" s="17"/>
      <c r="F13" s="17"/>
      <c r="H13" s="17"/>
      <c r="I13" s="17"/>
      <c r="K13" s="17"/>
      <c r="L13" s="17"/>
      <c r="N13" s="17"/>
      <c r="O13" s="17"/>
    </row>
    <row r="14" spans="1:15" ht="15" customHeight="1">
      <c r="B14" s="15" t="s">
        <v>3</v>
      </c>
      <c r="C14" s="16" t="s">
        <v>68</v>
      </c>
      <c r="D14" s="16"/>
      <c r="E14" s="17">
        <f>SUM('P &amp; L by Qtr'!E14:H14)</f>
        <v>1326625</v>
      </c>
      <c r="F14" s="26">
        <f>E14/E$7</f>
        <v>1.0404901960784314</v>
      </c>
      <c r="H14" s="17">
        <f>SUM('P &amp; L by Qtr'!I14:L14)</f>
        <v>3475275</v>
      </c>
      <c r="I14" s="26">
        <f>H14/H$7</f>
        <v>0.29203991596638657</v>
      </c>
      <c r="K14" s="17">
        <f>SUM('P &amp; L by Qtr'!M14:P14)</f>
        <v>7482187.5</v>
      </c>
      <c r="L14" s="26">
        <f>K14/K$7</f>
        <v>0.18072916666666666</v>
      </c>
      <c r="N14" s="17">
        <f>SUM('P &amp; L by Qtr'!Q14:T14)</f>
        <v>12205975</v>
      </c>
      <c r="O14" s="26">
        <f>N14/N$7</f>
        <v>0.16166854304635761</v>
      </c>
    </row>
    <row r="15" spans="1:15" ht="15" customHeight="1">
      <c r="B15" s="15" t="s">
        <v>9</v>
      </c>
      <c r="C15" s="16" t="s">
        <v>68</v>
      </c>
      <c r="D15" s="16"/>
      <c r="E15" s="17">
        <f>SUM('P &amp; L by Qtr'!E15:H15)</f>
        <v>700687.5</v>
      </c>
      <c r="F15" s="26">
        <f>E15/E$7</f>
        <v>0.54955882352941177</v>
      </c>
      <c r="H15" s="17">
        <f>SUM('P &amp; L by Qtr'!I15:L15)</f>
        <v>1810750</v>
      </c>
      <c r="I15" s="26">
        <f>H15/H$7</f>
        <v>0.1521638655462185</v>
      </c>
      <c r="K15" s="17">
        <f>SUM('P &amp; L by Qtr'!M15:P15)</f>
        <v>3239350</v>
      </c>
      <c r="L15" s="26">
        <f>K15/K$7</f>
        <v>7.8245169082125601E-2</v>
      </c>
      <c r="N15" s="17">
        <f>SUM('P &amp; L by Qtr'!Q15:T15)</f>
        <v>5448500</v>
      </c>
      <c r="O15" s="26">
        <f>N15/N$7</f>
        <v>7.2165562913907286E-2</v>
      </c>
    </row>
    <row r="16" spans="1:15" ht="15" customHeight="1">
      <c r="B16" s="15" t="s">
        <v>13</v>
      </c>
      <c r="C16" s="16" t="s">
        <v>68</v>
      </c>
      <c r="D16" s="16"/>
      <c r="E16" s="17">
        <f>SUM('P &amp; L by Qtr'!E16:H16)</f>
        <v>1214250</v>
      </c>
      <c r="F16" s="26">
        <f>E16/E$7</f>
        <v>0.95235294117647062</v>
      </c>
      <c r="H16" s="17">
        <f>SUM('P &amp; L by Qtr'!I16:L16)</f>
        <v>3466500</v>
      </c>
      <c r="I16" s="26">
        <f>H16/H$7</f>
        <v>0.29130252100840337</v>
      </c>
      <c r="K16" s="17">
        <f>SUM('P &amp; L by Qtr'!M16:P16)</f>
        <v>7171500</v>
      </c>
      <c r="L16" s="26">
        <f>K16/K$7</f>
        <v>0.17322463768115942</v>
      </c>
      <c r="N16" s="17">
        <f>SUM('P &amp; L by Qtr'!Q16:T16)</f>
        <v>12393500</v>
      </c>
      <c r="O16" s="26">
        <f>N16/N$7</f>
        <v>0.16415231788079471</v>
      </c>
    </row>
    <row r="17" spans="1:15" ht="15" customHeight="1">
      <c r="B17" s="15" t="s">
        <v>38</v>
      </c>
      <c r="C17" s="16" t="s">
        <v>68</v>
      </c>
      <c r="D17" s="16"/>
      <c r="E17" s="17">
        <f>SUM('P &amp; L by Qtr'!E17:H17)</f>
        <v>962850</v>
      </c>
      <c r="F17" s="27">
        <f>E17/E$7</f>
        <v>0.75517647058823534</v>
      </c>
      <c r="H17" s="17">
        <f>SUM('P &amp; L by Qtr'!I17:L17)</f>
        <v>1817750</v>
      </c>
      <c r="I17" s="27">
        <f>H17/H$7</f>
        <v>0.15275210084033614</v>
      </c>
      <c r="K17" s="17">
        <f>SUM('P &amp; L by Qtr'!M17:P17)</f>
        <v>3117000</v>
      </c>
      <c r="L17" s="27">
        <f>K17/K$7</f>
        <v>7.5289855072463774E-2</v>
      </c>
      <c r="N17" s="17">
        <f>SUM('P &amp; L by Qtr'!Q17:T17)</f>
        <v>5308500</v>
      </c>
      <c r="O17" s="27">
        <f>N17/N$7</f>
        <v>7.0311258278145689E-2</v>
      </c>
    </row>
    <row r="18" spans="1:15" s="14" customFormat="1" ht="15" customHeight="1">
      <c r="B18" s="6" t="s">
        <v>47</v>
      </c>
      <c r="C18" s="16"/>
      <c r="D18" s="16"/>
      <c r="E18" s="28">
        <f>SUM(E14:E17)</f>
        <v>4204412.5</v>
      </c>
      <c r="F18" s="29">
        <f>E18/E$7</f>
        <v>3.2975784313725489</v>
      </c>
      <c r="H18" s="28">
        <f>SUM(H14:H17)</f>
        <v>10570275</v>
      </c>
      <c r="I18" s="29">
        <f>H18/H$7</f>
        <v>0.88825840336134454</v>
      </c>
      <c r="K18" s="28">
        <f>SUM(K14:K17)</f>
        <v>21010037.5</v>
      </c>
      <c r="L18" s="29">
        <f>K18/K$7</f>
        <v>0.5074888285024155</v>
      </c>
      <c r="N18" s="28">
        <f>SUM(N14:N17)</f>
        <v>35356475</v>
      </c>
      <c r="O18" s="29">
        <f>N18/N$7</f>
        <v>0.46829768211920531</v>
      </c>
    </row>
    <row r="19" spans="1:15" ht="15" customHeight="1">
      <c r="C19" s="16"/>
      <c r="D19" s="16"/>
      <c r="E19" s="17"/>
      <c r="F19" s="17"/>
      <c r="H19" s="17"/>
      <c r="I19" s="17"/>
      <c r="K19" s="17"/>
      <c r="L19" s="17"/>
      <c r="N19" s="17"/>
      <c r="O19" s="17"/>
    </row>
    <row r="20" spans="1:15" ht="15" customHeight="1" thickBot="1">
      <c r="A20" s="14" t="s">
        <v>60</v>
      </c>
      <c r="C20" s="16"/>
      <c r="D20" s="16"/>
      <c r="E20" s="25">
        <f>E11-E18</f>
        <v>-3354412.5</v>
      </c>
      <c r="F20" s="30">
        <f>E20/E$7</f>
        <v>-2.6309117647058824</v>
      </c>
      <c r="H20" s="25">
        <f>H11-H18</f>
        <v>-2590275</v>
      </c>
      <c r="I20" s="30">
        <f>H20/H$7</f>
        <v>-0.21767016806722689</v>
      </c>
      <c r="K20" s="25">
        <f>K11-K18</f>
        <v>7004962.5</v>
      </c>
      <c r="L20" s="30">
        <f>K20/K$7</f>
        <v>0.16920199275362319</v>
      </c>
      <c r="N20" s="25">
        <f>N11-N18</f>
        <v>16943525</v>
      </c>
      <c r="O20" s="30">
        <f>N20/N$7</f>
        <v>0.22441754966887417</v>
      </c>
    </row>
    <row r="21" spans="1:15" ht="15" customHeight="1" thickTop="1"/>
  </sheetData>
  <phoneticPr fontId="0" type="noConversion"/>
  <printOptions horizontalCentered="1" gridLines="1"/>
  <pageMargins left="0.25" right="0.25" top="1" bottom="1" header="0.5" footer="0.5"/>
  <pageSetup orientation="landscape" horizontalDpi="1200" verticalDpi="1200"/>
  <headerFooter>
    <oddFooter>&amp;L&amp;A&amp;CPage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zoomScale="150" zoomScaleNormal="150" zoomScalePageLayoutView="150" workbookViewId="0">
      <pane xSplit="3" ySplit="2" topLeftCell="D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baseColWidth="10" defaultColWidth="8.6640625" defaultRowHeight="15" customHeight="1" x14ac:dyDescent="0"/>
  <cols>
    <col min="1" max="1" width="15.1640625" style="14" bestFit="1" customWidth="1"/>
    <col min="2" max="2" width="14.33203125" style="15" bestFit="1" customWidth="1"/>
    <col min="3" max="3" width="10" style="16" bestFit="1" customWidth="1"/>
    <col min="4" max="4" width="1.83203125" style="16" customWidth="1"/>
    <col min="5" max="6" width="10.6640625" style="2" bestFit="1" customWidth="1"/>
    <col min="7" max="7" width="11.6640625" style="2" bestFit="1" customWidth="1"/>
    <col min="8" max="8" width="12.33203125" style="2" bestFit="1" customWidth="1"/>
    <col min="9" max="14" width="11.6640625" style="2" bestFit="1" customWidth="1"/>
    <col min="15" max="20" width="12.6640625" style="2" bestFit="1" customWidth="1"/>
    <col min="21" max="16384" width="8.6640625" style="2"/>
  </cols>
  <sheetData>
    <row r="1" spans="1:20" s="6" customFormat="1" ht="15" customHeight="1">
      <c r="A1" s="4" t="s">
        <v>61</v>
      </c>
      <c r="C1" s="5" t="s">
        <v>36</v>
      </c>
      <c r="D1" s="5"/>
      <c r="E1" s="6" t="s">
        <v>64</v>
      </c>
      <c r="F1" s="6" t="s">
        <v>65</v>
      </c>
      <c r="G1" s="6" t="s">
        <v>66</v>
      </c>
      <c r="H1" s="6" t="s">
        <v>67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64</v>
      </c>
      <c r="N1" s="6" t="s">
        <v>65</v>
      </c>
      <c r="O1" s="6" t="s">
        <v>66</v>
      </c>
      <c r="P1" s="6" t="s">
        <v>67</v>
      </c>
      <c r="Q1" s="6" t="s">
        <v>64</v>
      </c>
      <c r="R1" s="6" t="s">
        <v>65</v>
      </c>
      <c r="S1" s="6" t="s">
        <v>66</v>
      </c>
      <c r="T1" s="6" t="s">
        <v>67</v>
      </c>
    </row>
    <row r="2" spans="1:20" s="6" customFormat="1" ht="15" customHeight="1">
      <c r="E2" s="6" t="s">
        <v>26</v>
      </c>
      <c r="F2" s="6" t="s">
        <v>26</v>
      </c>
      <c r="G2" s="6" t="s">
        <v>26</v>
      </c>
      <c r="H2" s="6" t="s">
        <v>26</v>
      </c>
      <c r="I2" s="6" t="s">
        <v>30</v>
      </c>
      <c r="J2" s="6" t="s">
        <v>30</v>
      </c>
      <c r="K2" s="6" t="s">
        <v>30</v>
      </c>
      <c r="L2" s="6" t="s">
        <v>30</v>
      </c>
      <c r="M2" s="6" t="s">
        <v>31</v>
      </c>
      <c r="N2" s="6" t="s">
        <v>31</v>
      </c>
      <c r="O2" s="6" t="s">
        <v>31</v>
      </c>
      <c r="P2" s="6" t="s">
        <v>31</v>
      </c>
      <c r="Q2" s="6" t="s">
        <v>32</v>
      </c>
      <c r="R2" s="6" t="s">
        <v>32</v>
      </c>
      <c r="S2" s="6" t="s">
        <v>32</v>
      </c>
      <c r="T2" s="6" t="s">
        <v>32</v>
      </c>
    </row>
    <row r="3" spans="1:20" ht="15" customHeight="1">
      <c r="A3" s="14" t="s">
        <v>89</v>
      </c>
      <c r="Q3" s="6"/>
      <c r="R3" s="6"/>
    </row>
    <row r="4" spans="1:20" ht="15" customHeight="1">
      <c r="B4" s="15" t="str">
        <f>'Sales Plan'!B4</f>
        <v>Product/service1</v>
      </c>
      <c r="C4" s="16" t="s">
        <v>37</v>
      </c>
      <c r="E4" s="17">
        <f>'Sales Plan'!E10</f>
        <v>0</v>
      </c>
      <c r="F4" s="17">
        <f>'Sales Plan'!F10</f>
        <v>150000</v>
      </c>
      <c r="G4" s="17">
        <f>'Sales Plan'!G10</f>
        <v>375000</v>
      </c>
      <c r="H4" s="17">
        <f>'Sales Plan'!H10</f>
        <v>750000</v>
      </c>
      <c r="I4" s="17">
        <f>'Sales Plan'!I10</f>
        <v>1500000</v>
      </c>
      <c r="J4" s="17">
        <f>'Sales Plan'!J10</f>
        <v>2250000</v>
      </c>
      <c r="K4" s="17">
        <f>'Sales Plan'!K10</f>
        <v>3000000</v>
      </c>
      <c r="L4" s="17">
        <f>'Sales Plan'!L10</f>
        <v>3750000</v>
      </c>
      <c r="M4" s="17">
        <f>'Sales Plan'!M10</f>
        <v>5625000</v>
      </c>
      <c r="N4" s="17">
        <f>'Sales Plan'!N10</f>
        <v>7500000</v>
      </c>
      <c r="O4" s="17">
        <f>'Sales Plan'!O10</f>
        <v>9375000</v>
      </c>
      <c r="P4" s="17">
        <f>'Sales Plan'!P10</f>
        <v>11250000</v>
      </c>
      <c r="Q4" s="17">
        <f>'Sales Plan'!Q10</f>
        <v>11250000</v>
      </c>
      <c r="R4" s="17">
        <f>'Sales Plan'!R10</f>
        <v>9375000</v>
      </c>
      <c r="S4" s="17">
        <f>'Sales Plan'!S10</f>
        <v>9375000</v>
      </c>
      <c r="T4" s="17">
        <f>'Sales Plan'!T10</f>
        <v>7500000</v>
      </c>
    </row>
    <row r="5" spans="1:20" ht="15" customHeight="1">
      <c r="B5" s="15" t="str">
        <f>'Sales Plan'!B5</f>
        <v>Product/service2</v>
      </c>
      <c r="C5" s="16" t="s">
        <v>37</v>
      </c>
      <c r="E5" s="17">
        <f>'Sales Plan'!E11</f>
        <v>0</v>
      </c>
      <c r="F5" s="17">
        <f>'Sales Plan'!F11</f>
        <v>0</v>
      </c>
      <c r="G5" s="17">
        <f>'Sales Plan'!G11</f>
        <v>0</v>
      </c>
      <c r="H5" s="17">
        <f>'Sales Plan'!H11</f>
        <v>0</v>
      </c>
      <c r="I5" s="17">
        <f>'Sales Plan'!I11</f>
        <v>200000</v>
      </c>
      <c r="J5" s="17">
        <f>'Sales Plan'!J11</f>
        <v>300000</v>
      </c>
      <c r="K5" s="17">
        <f>'Sales Plan'!K11</f>
        <v>400000</v>
      </c>
      <c r="L5" s="17">
        <f>'Sales Plan'!L11</f>
        <v>500000</v>
      </c>
      <c r="M5" s="17">
        <f>'Sales Plan'!M11</f>
        <v>750000</v>
      </c>
      <c r="N5" s="17">
        <f>'Sales Plan'!N11</f>
        <v>1000000</v>
      </c>
      <c r="O5" s="17">
        <f>'Sales Plan'!O11</f>
        <v>1500000</v>
      </c>
      <c r="P5" s="17">
        <f>'Sales Plan'!P11</f>
        <v>2000000</v>
      </c>
      <c r="Q5" s="17">
        <f>'Sales Plan'!Q11</f>
        <v>4000000</v>
      </c>
      <c r="R5" s="17">
        <f>'Sales Plan'!R11</f>
        <v>6000000</v>
      </c>
      <c r="S5" s="17">
        <f>'Sales Plan'!S11</f>
        <v>7500000</v>
      </c>
      <c r="T5" s="17">
        <f>'Sales Plan'!T11</f>
        <v>10000000</v>
      </c>
    </row>
    <row r="6" spans="1:20" ht="15" customHeight="1">
      <c r="B6" s="15" t="str">
        <f>'Sales Plan'!B6</f>
        <v>Product/service3</v>
      </c>
      <c r="C6" s="16" t="s">
        <v>37</v>
      </c>
      <c r="E6" s="31">
        <f>'Sales Plan'!E12</f>
        <v>0</v>
      </c>
      <c r="F6" s="31">
        <f>'Sales Plan'!F12</f>
        <v>0</v>
      </c>
      <c r="G6" s="31">
        <f>'Sales Plan'!G12</f>
        <v>0</v>
      </c>
      <c r="H6" s="31">
        <f>'Sales Plan'!H12</f>
        <v>0</v>
      </c>
      <c r="I6" s="31">
        <f>'Sales Plan'!I12</f>
        <v>0</v>
      </c>
      <c r="J6" s="31">
        <f>'Sales Plan'!J12</f>
        <v>0</v>
      </c>
      <c r="K6" s="31">
        <f>'Sales Plan'!K12</f>
        <v>0</v>
      </c>
      <c r="L6" s="31">
        <f>'Sales Plan'!L12</f>
        <v>0</v>
      </c>
      <c r="M6" s="31">
        <f>'Sales Plan'!M12</f>
        <v>150000</v>
      </c>
      <c r="N6" s="31">
        <f>'Sales Plan'!N12</f>
        <v>375000</v>
      </c>
      <c r="O6" s="31">
        <f>'Sales Plan'!O12</f>
        <v>750000</v>
      </c>
      <c r="P6" s="31">
        <f>'Sales Plan'!P12</f>
        <v>1125000</v>
      </c>
      <c r="Q6" s="31">
        <f>'Sales Plan'!Q12</f>
        <v>1500000</v>
      </c>
      <c r="R6" s="31">
        <f>'Sales Plan'!R12</f>
        <v>2250000</v>
      </c>
      <c r="S6" s="31">
        <f>'Sales Plan'!S12</f>
        <v>3000000</v>
      </c>
      <c r="T6" s="31">
        <f>'Sales Plan'!T12</f>
        <v>3750000</v>
      </c>
    </row>
    <row r="7" spans="1:20" s="14" customFormat="1" ht="15" customHeight="1">
      <c r="B7" s="6" t="s">
        <v>88</v>
      </c>
      <c r="C7" s="16"/>
      <c r="D7" s="16"/>
      <c r="E7" s="19">
        <f>SUM(E4:E6)</f>
        <v>0</v>
      </c>
      <c r="F7" s="19">
        <f t="shared" ref="F7:T7" si="0">SUM(F4:F6)</f>
        <v>150000</v>
      </c>
      <c r="G7" s="19">
        <f t="shared" si="0"/>
        <v>375000</v>
      </c>
      <c r="H7" s="19">
        <f t="shared" si="0"/>
        <v>750000</v>
      </c>
      <c r="I7" s="19">
        <f t="shared" si="0"/>
        <v>1700000</v>
      </c>
      <c r="J7" s="19">
        <f t="shared" si="0"/>
        <v>2550000</v>
      </c>
      <c r="K7" s="19">
        <f t="shared" si="0"/>
        <v>3400000</v>
      </c>
      <c r="L7" s="19">
        <f t="shared" si="0"/>
        <v>4250000</v>
      </c>
      <c r="M7" s="19">
        <f t="shared" si="0"/>
        <v>6525000</v>
      </c>
      <c r="N7" s="19">
        <f t="shared" si="0"/>
        <v>8875000</v>
      </c>
      <c r="O7" s="19">
        <f t="shared" si="0"/>
        <v>11625000</v>
      </c>
      <c r="P7" s="19">
        <f t="shared" si="0"/>
        <v>14375000</v>
      </c>
      <c r="Q7" s="19">
        <f t="shared" si="0"/>
        <v>16750000</v>
      </c>
      <c r="R7" s="19">
        <f t="shared" si="0"/>
        <v>17625000</v>
      </c>
      <c r="S7" s="19">
        <f t="shared" si="0"/>
        <v>19875000</v>
      </c>
      <c r="T7" s="19">
        <f t="shared" si="0"/>
        <v>21250000</v>
      </c>
    </row>
    <row r="8" spans="1:20" ht="15" customHeight="1"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>
      <c r="A9" s="14" t="s">
        <v>22</v>
      </c>
      <c r="C9" s="16" t="s">
        <v>37</v>
      </c>
      <c r="E9" s="17">
        <f>'Sales Plan'!E19</f>
        <v>0</v>
      </c>
      <c r="F9" s="17">
        <f>'Sales Plan'!F19</f>
        <v>50000</v>
      </c>
      <c r="G9" s="17">
        <f>'Sales Plan'!G19</f>
        <v>125000</v>
      </c>
      <c r="H9" s="17">
        <f>'Sales Plan'!H19</f>
        <v>250000</v>
      </c>
      <c r="I9" s="17">
        <f>'Sales Plan'!I19</f>
        <v>560000</v>
      </c>
      <c r="J9" s="17">
        <f>'Sales Plan'!J19</f>
        <v>840000</v>
      </c>
      <c r="K9" s="17">
        <f>'Sales Plan'!K19</f>
        <v>1120000</v>
      </c>
      <c r="L9" s="17">
        <f>'Sales Plan'!L19</f>
        <v>1400000</v>
      </c>
      <c r="M9" s="17">
        <f>'Sales Plan'!M19</f>
        <v>2135000</v>
      </c>
      <c r="N9" s="17">
        <f>'Sales Plan'!N19</f>
        <v>2887500</v>
      </c>
      <c r="O9" s="17">
        <f>'Sales Plan'!O19</f>
        <v>3750000</v>
      </c>
      <c r="P9" s="17">
        <f>'Sales Plan'!P19</f>
        <v>4612500</v>
      </c>
      <c r="Q9" s="17">
        <f>'Sales Plan'!Q19</f>
        <v>5300000</v>
      </c>
      <c r="R9" s="17">
        <f>'Sales Plan'!R19</f>
        <v>5450000</v>
      </c>
      <c r="S9" s="17">
        <f>'Sales Plan'!S19</f>
        <v>6075000</v>
      </c>
      <c r="T9" s="17">
        <f>'Sales Plan'!T19</f>
        <v>6375000</v>
      </c>
    </row>
    <row r="10" spans="1:20" ht="15" customHeight="1">
      <c r="A10" s="14" t="s">
        <v>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4" customFormat="1" ht="15" customHeight="1">
      <c r="A11" s="14" t="s">
        <v>59</v>
      </c>
      <c r="B11" s="6"/>
      <c r="C11" s="16"/>
      <c r="D11" s="16"/>
      <c r="E11" s="19">
        <f>E7-E9</f>
        <v>0</v>
      </c>
      <c r="F11" s="19">
        <f t="shared" ref="F11:T11" si="1">F7-F9</f>
        <v>100000</v>
      </c>
      <c r="G11" s="19">
        <f t="shared" si="1"/>
        <v>250000</v>
      </c>
      <c r="H11" s="19">
        <f t="shared" si="1"/>
        <v>500000</v>
      </c>
      <c r="I11" s="19">
        <f t="shared" si="1"/>
        <v>1140000</v>
      </c>
      <c r="J11" s="19">
        <f t="shared" si="1"/>
        <v>1710000</v>
      </c>
      <c r="K11" s="19">
        <f t="shared" si="1"/>
        <v>2280000</v>
      </c>
      <c r="L11" s="19">
        <f t="shared" si="1"/>
        <v>2850000</v>
      </c>
      <c r="M11" s="19">
        <f t="shared" si="1"/>
        <v>4390000</v>
      </c>
      <c r="N11" s="19">
        <f t="shared" si="1"/>
        <v>5987500</v>
      </c>
      <c r="O11" s="19">
        <f t="shared" si="1"/>
        <v>7875000</v>
      </c>
      <c r="P11" s="19">
        <f t="shared" si="1"/>
        <v>9762500</v>
      </c>
      <c r="Q11" s="19">
        <f t="shared" si="1"/>
        <v>11450000</v>
      </c>
      <c r="R11" s="19">
        <f t="shared" si="1"/>
        <v>12175000</v>
      </c>
      <c r="S11" s="19">
        <f t="shared" si="1"/>
        <v>13800000</v>
      </c>
      <c r="T11" s="19">
        <f t="shared" si="1"/>
        <v>14875000</v>
      </c>
    </row>
    <row r="12" spans="1:20" ht="15" customHeight="1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" customHeight="1">
      <c r="A13" s="14" t="s">
        <v>23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5" customHeight="1">
      <c r="B14" s="15" t="s">
        <v>3</v>
      </c>
      <c r="C14" s="16" t="s">
        <v>23</v>
      </c>
      <c r="E14" s="17">
        <f>Expenses!E7</f>
        <v>169375</v>
      </c>
      <c r="F14" s="17">
        <f>Expenses!F7</f>
        <v>312875</v>
      </c>
      <c r="G14" s="17">
        <f>Expenses!G7</f>
        <v>378000</v>
      </c>
      <c r="H14" s="17">
        <f>Expenses!H7</f>
        <v>466375</v>
      </c>
      <c r="I14" s="17">
        <f>Expenses!I7</f>
        <v>576037.5</v>
      </c>
      <c r="J14" s="17">
        <f>Expenses!J7</f>
        <v>792275</v>
      </c>
      <c r="K14" s="17">
        <f>Expenses!K7</f>
        <v>965162.5</v>
      </c>
      <c r="L14" s="17">
        <f>Expenses!L7</f>
        <v>1141800</v>
      </c>
      <c r="M14" s="17">
        <f>Expenses!M7</f>
        <v>1504125</v>
      </c>
      <c r="N14" s="17">
        <f>Expenses!N7</f>
        <v>1720437.5</v>
      </c>
      <c r="O14" s="17">
        <f>Expenses!O7</f>
        <v>1940500</v>
      </c>
      <c r="P14" s="17">
        <f>Expenses!P7</f>
        <v>2317125</v>
      </c>
      <c r="Q14" s="17">
        <f>Expenses!Q7</f>
        <v>2622512.5</v>
      </c>
      <c r="R14" s="17">
        <f>Expenses!R7</f>
        <v>2906000</v>
      </c>
      <c r="S14" s="17">
        <f>Expenses!S7</f>
        <v>3193237.5000000005</v>
      </c>
      <c r="T14" s="17">
        <f>Expenses!T7</f>
        <v>3484225.0000000005</v>
      </c>
    </row>
    <row r="15" spans="1:20" ht="15" customHeight="1">
      <c r="B15" s="15" t="s">
        <v>9</v>
      </c>
      <c r="C15" s="16" t="s">
        <v>23</v>
      </c>
      <c r="E15" s="17">
        <f>Expenses!E14</f>
        <v>88250</v>
      </c>
      <c r="F15" s="17">
        <f>Expenses!F14</f>
        <v>149187.5</v>
      </c>
      <c r="G15" s="17">
        <f>Expenses!G14</f>
        <v>185125</v>
      </c>
      <c r="H15" s="17">
        <f>Expenses!H14</f>
        <v>278125</v>
      </c>
      <c r="I15" s="17">
        <f>Expenses!I14</f>
        <v>330600</v>
      </c>
      <c r="J15" s="17">
        <f>Expenses!J14</f>
        <v>409200</v>
      </c>
      <c r="K15" s="17">
        <f>Expenses!K14</f>
        <v>470737.5</v>
      </c>
      <c r="L15" s="17">
        <f>Expenses!L14</f>
        <v>600212.5</v>
      </c>
      <c r="M15" s="17">
        <f>Expenses!M14</f>
        <v>607812.5</v>
      </c>
      <c r="N15" s="17">
        <f>Expenses!N14</f>
        <v>788537.5</v>
      </c>
      <c r="O15" s="17">
        <f>Expenses!O14</f>
        <v>793450</v>
      </c>
      <c r="P15" s="17">
        <f>Expenses!P14</f>
        <v>1049550</v>
      </c>
      <c r="Q15" s="17">
        <f>Expenses!Q14</f>
        <v>1013775</v>
      </c>
      <c r="R15" s="17">
        <f>Expenses!R14</f>
        <v>1285250</v>
      </c>
      <c r="S15" s="17">
        <f>Expenses!S14</f>
        <v>1336712.5</v>
      </c>
      <c r="T15" s="17">
        <f>Expenses!T14</f>
        <v>1812762.5</v>
      </c>
    </row>
    <row r="16" spans="1:20" ht="15" customHeight="1">
      <c r="B16" s="15" t="s">
        <v>13</v>
      </c>
      <c r="C16" s="16" t="s">
        <v>23</v>
      </c>
      <c r="E16" s="17">
        <f>Expenses!E21</f>
        <v>146187.5</v>
      </c>
      <c r="F16" s="17">
        <f>Expenses!F21</f>
        <v>220187.5</v>
      </c>
      <c r="G16" s="17">
        <f>Expenses!G21</f>
        <v>378812.5</v>
      </c>
      <c r="H16" s="17">
        <f>Expenses!H21</f>
        <v>469062.5</v>
      </c>
      <c r="I16" s="17">
        <f>Expenses!I21</f>
        <v>672562.5</v>
      </c>
      <c r="J16" s="17">
        <f>Expenses!J21</f>
        <v>792187.5</v>
      </c>
      <c r="K16" s="17">
        <f>Expenses!K21</f>
        <v>938937.5</v>
      </c>
      <c r="L16" s="17">
        <f>Expenses!L21</f>
        <v>1062812.5</v>
      </c>
      <c r="M16" s="17">
        <f>Expenses!M21</f>
        <v>1347062.5</v>
      </c>
      <c r="N16" s="17">
        <f>Expenses!N21</f>
        <v>1628687.5</v>
      </c>
      <c r="O16" s="17">
        <f>Expenses!O21</f>
        <v>1945437.5</v>
      </c>
      <c r="P16" s="17">
        <f>Expenses!P21</f>
        <v>2250312.5</v>
      </c>
      <c r="Q16" s="17">
        <f>Expenses!Q21</f>
        <v>2713062.5</v>
      </c>
      <c r="R16" s="17">
        <f>Expenses!R21</f>
        <v>2934437.5</v>
      </c>
      <c r="S16" s="17">
        <f>Expenses!S21</f>
        <v>3245687.5</v>
      </c>
      <c r="T16" s="17">
        <f>Expenses!T21</f>
        <v>3500312.5</v>
      </c>
    </row>
    <row r="17" spans="1:20" ht="15" customHeight="1">
      <c r="B17" s="15" t="s">
        <v>38</v>
      </c>
      <c r="C17" s="16" t="s">
        <v>23</v>
      </c>
      <c r="E17" s="31">
        <f>Expenses!E28</f>
        <v>171975</v>
      </c>
      <c r="F17" s="31">
        <f>Expenses!F28</f>
        <v>206875</v>
      </c>
      <c r="G17" s="31">
        <f>Expenses!G28</f>
        <v>284325</v>
      </c>
      <c r="H17" s="31">
        <f>Expenses!H28</f>
        <v>299675</v>
      </c>
      <c r="I17" s="31">
        <f>Expenses!I28</f>
        <v>388150</v>
      </c>
      <c r="J17" s="31">
        <f>Expenses!J28</f>
        <v>417975</v>
      </c>
      <c r="K17" s="31">
        <f>Expenses!K28</f>
        <v>492300</v>
      </c>
      <c r="L17" s="31">
        <f>Expenses!L28</f>
        <v>519325</v>
      </c>
      <c r="M17" s="31">
        <f>Expenses!M28</f>
        <v>661450</v>
      </c>
      <c r="N17" s="31">
        <f>Expenses!N28</f>
        <v>705050</v>
      </c>
      <c r="O17" s="31">
        <f>Expenses!O28</f>
        <v>849300</v>
      </c>
      <c r="P17" s="31">
        <f>Expenses!P28</f>
        <v>901200</v>
      </c>
      <c r="Q17" s="31">
        <f>Expenses!Q28</f>
        <v>1090050</v>
      </c>
      <c r="R17" s="31">
        <f>Expenses!R28</f>
        <v>1253225</v>
      </c>
      <c r="S17" s="31">
        <f>Expenses!S28</f>
        <v>1364475</v>
      </c>
      <c r="T17" s="31">
        <f>Expenses!T28</f>
        <v>1600750</v>
      </c>
    </row>
    <row r="18" spans="1:20" s="14" customFormat="1" ht="15" customHeight="1">
      <c r="B18" s="6" t="s">
        <v>47</v>
      </c>
      <c r="C18" s="16"/>
      <c r="D18" s="16"/>
      <c r="E18" s="19">
        <f>SUM(E14:E17)</f>
        <v>575787.5</v>
      </c>
      <c r="F18" s="19">
        <f t="shared" ref="F18:T18" si="2">SUM(F14:F17)</f>
        <v>889125</v>
      </c>
      <c r="G18" s="19">
        <f t="shared" si="2"/>
        <v>1226262.5</v>
      </c>
      <c r="H18" s="19">
        <f t="shared" si="2"/>
        <v>1513237.5</v>
      </c>
      <c r="I18" s="19">
        <f t="shared" si="2"/>
        <v>1967350</v>
      </c>
      <c r="J18" s="19">
        <f t="shared" si="2"/>
        <v>2411637.5</v>
      </c>
      <c r="K18" s="19">
        <f t="shared" si="2"/>
        <v>2867137.5</v>
      </c>
      <c r="L18" s="19">
        <f t="shared" si="2"/>
        <v>3324150</v>
      </c>
      <c r="M18" s="19">
        <f t="shared" si="2"/>
        <v>4120450</v>
      </c>
      <c r="N18" s="19">
        <f t="shared" si="2"/>
        <v>4842712.5</v>
      </c>
      <c r="O18" s="19">
        <f t="shared" si="2"/>
        <v>5528687.5</v>
      </c>
      <c r="P18" s="19">
        <f t="shared" si="2"/>
        <v>6518187.5</v>
      </c>
      <c r="Q18" s="19">
        <f t="shared" si="2"/>
        <v>7439400</v>
      </c>
      <c r="R18" s="19">
        <f t="shared" si="2"/>
        <v>8378912.5</v>
      </c>
      <c r="S18" s="19">
        <f t="shared" si="2"/>
        <v>9140112.5</v>
      </c>
      <c r="T18" s="19">
        <f t="shared" si="2"/>
        <v>10398050</v>
      </c>
    </row>
    <row r="19" spans="1:20" ht="15" customHeight="1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" customHeight="1" thickBot="1">
      <c r="A20" s="14" t="s">
        <v>60</v>
      </c>
      <c r="E20" s="25">
        <f>E11-E18</f>
        <v>-575787.5</v>
      </c>
      <c r="F20" s="25">
        <f t="shared" ref="F20:T20" si="3">F11-F18</f>
        <v>-789125</v>
      </c>
      <c r="G20" s="25">
        <f t="shared" si="3"/>
        <v>-976262.5</v>
      </c>
      <c r="H20" s="25">
        <f t="shared" si="3"/>
        <v>-1013237.5</v>
      </c>
      <c r="I20" s="25">
        <f t="shared" si="3"/>
        <v>-827350</v>
      </c>
      <c r="J20" s="25">
        <f t="shared" si="3"/>
        <v>-701637.5</v>
      </c>
      <c r="K20" s="25">
        <f t="shared" si="3"/>
        <v>-587137.5</v>
      </c>
      <c r="L20" s="25">
        <f t="shared" si="3"/>
        <v>-474150</v>
      </c>
      <c r="M20" s="25">
        <f t="shared" si="3"/>
        <v>269550</v>
      </c>
      <c r="N20" s="25">
        <f t="shared" si="3"/>
        <v>1144787.5</v>
      </c>
      <c r="O20" s="25">
        <f t="shared" si="3"/>
        <v>2346312.5</v>
      </c>
      <c r="P20" s="25">
        <f t="shared" si="3"/>
        <v>3244312.5</v>
      </c>
      <c r="Q20" s="25">
        <f t="shared" si="3"/>
        <v>4010600</v>
      </c>
      <c r="R20" s="25">
        <f t="shared" si="3"/>
        <v>3796087.5</v>
      </c>
      <c r="S20" s="25">
        <f t="shared" si="3"/>
        <v>4659887.5</v>
      </c>
      <c r="T20" s="25">
        <f t="shared" si="3"/>
        <v>4476950</v>
      </c>
    </row>
    <row r="21" spans="1:20" ht="15" customHeight="1" thickTop="1"/>
  </sheetData>
  <phoneticPr fontId="0" type="noConversion"/>
  <printOptions horizontalCentered="1" gridLinesSet="0"/>
  <pageMargins left="0.25" right="0.25" top="1" bottom="1" header="0.5" footer="0.5"/>
  <pageSetup orientation="landscape" horizontalDpi="300" verticalDpi="300"/>
  <headerFooter>
    <oddFooter>&amp;L&amp;A&amp;CPage &amp;P</oddFooter>
  </headerFooter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T19"/>
  <sheetViews>
    <sheetView showGridLines="0" tabSelected="1" zoomScale="150" zoomScaleNormal="150" zoomScalePageLayoutView="150" workbookViewId="0">
      <pane xSplit="3" ySplit="2" topLeftCell="L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baseColWidth="10" defaultColWidth="9" defaultRowHeight="18" customHeight="1" x14ac:dyDescent="0"/>
  <cols>
    <col min="1" max="1" width="18.33203125" style="14" bestFit="1" customWidth="1"/>
    <col min="2" max="2" width="15" style="15" bestFit="1" customWidth="1"/>
    <col min="3" max="3" width="9.1640625" style="16" bestFit="1" customWidth="1"/>
    <col min="4" max="4" width="2.33203125" style="16" customWidth="1"/>
    <col min="5" max="5" width="6.6640625" style="2" bestFit="1" customWidth="1"/>
    <col min="6" max="8" width="10.1640625" style="2" bestFit="1" customWidth="1"/>
    <col min="9" max="14" width="11.6640625" style="2" bestFit="1" customWidth="1"/>
    <col min="15" max="15" width="12.5" style="2" bestFit="1" customWidth="1"/>
    <col min="16" max="20" width="12.6640625" style="2" bestFit="1" customWidth="1"/>
    <col min="21" max="16384" width="9" style="2"/>
  </cols>
  <sheetData>
    <row r="1" spans="1:20" s="6" customFormat="1" ht="18" customHeight="1">
      <c r="A1" s="4" t="s">
        <v>37</v>
      </c>
      <c r="C1" s="5" t="s">
        <v>36</v>
      </c>
      <c r="D1" s="5"/>
      <c r="E1" s="6" t="s">
        <v>64</v>
      </c>
      <c r="F1" s="6" t="s">
        <v>65</v>
      </c>
      <c r="G1" s="6" t="s">
        <v>66</v>
      </c>
      <c r="H1" s="6" t="s">
        <v>67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64</v>
      </c>
      <c r="N1" s="6" t="s">
        <v>65</v>
      </c>
      <c r="O1" s="6" t="s">
        <v>66</v>
      </c>
      <c r="P1" s="6" t="s">
        <v>67</v>
      </c>
      <c r="Q1" s="6" t="s">
        <v>64</v>
      </c>
      <c r="R1" s="6" t="s">
        <v>65</v>
      </c>
      <c r="S1" s="6" t="s">
        <v>66</v>
      </c>
      <c r="T1" s="6" t="s">
        <v>67</v>
      </c>
    </row>
    <row r="2" spans="1:20" s="6" customFormat="1" ht="18" customHeight="1">
      <c r="E2" s="6" t="s">
        <v>26</v>
      </c>
      <c r="F2" s="6" t="s">
        <v>26</v>
      </c>
      <c r="G2" s="6" t="s">
        <v>26</v>
      </c>
      <c r="H2" s="6" t="s">
        <v>26</v>
      </c>
      <c r="I2" s="6" t="s">
        <v>30</v>
      </c>
      <c r="J2" s="6" t="s">
        <v>30</v>
      </c>
      <c r="K2" s="6" t="s">
        <v>30</v>
      </c>
      <c r="L2" s="6" t="s">
        <v>30</v>
      </c>
      <c r="M2" s="6" t="s">
        <v>31</v>
      </c>
      <c r="N2" s="6" t="s">
        <v>31</v>
      </c>
      <c r="O2" s="6" t="s">
        <v>31</v>
      </c>
      <c r="P2" s="6" t="s">
        <v>31</v>
      </c>
      <c r="Q2" s="6" t="s">
        <v>32</v>
      </c>
      <c r="R2" s="6" t="s">
        <v>32</v>
      </c>
      <c r="S2" s="6" t="s">
        <v>32</v>
      </c>
      <c r="T2" s="6" t="s">
        <v>32</v>
      </c>
    </row>
    <row r="3" spans="1:20" ht="18" customHeight="1">
      <c r="A3" s="14" t="s">
        <v>0</v>
      </c>
    </row>
    <row r="4" spans="1:20" ht="18" customHeight="1">
      <c r="B4" s="34" t="s">
        <v>98</v>
      </c>
      <c r="E4" s="36">
        <v>0</v>
      </c>
      <c r="F4" s="36">
        <v>20</v>
      </c>
      <c r="G4" s="36">
        <v>50</v>
      </c>
      <c r="H4" s="36">
        <v>100</v>
      </c>
      <c r="I4" s="36">
        <v>200</v>
      </c>
      <c r="J4" s="36">
        <v>300</v>
      </c>
      <c r="K4" s="36">
        <v>400</v>
      </c>
      <c r="L4" s="36">
        <v>500</v>
      </c>
      <c r="M4" s="36">
        <v>750</v>
      </c>
      <c r="N4" s="36">
        <v>1000</v>
      </c>
      <c r="O4" s="36">
        <v>1250</v>
      </c>
      <c r="P4" s="36">
        <v>1500</v>
      </c>
      <c r="Q4" s="36">
        <v>1500</v>
      </c>
      <c r="R4" s="36">
        <v>1250</v>
      </c>
      <c r="S4" s="36">
        <v>1250</v>
      </c>
      <c r="T4" s="36">
        <v>1000</v>
      </c>
    </row>
    <row r="5" spans="1:20" ht="18" customHeight="1">
      <c r="B5" s="34" t="s">
        <v>99</v>
      </c>
      <c r="E5" s="36">
        <v>0</v>
      </c>
      <c r="F5" s="36">
        <v>0</v>
      </c>
      <c r="G5" s="36">
        <v>0</v>
      </c>
      <c r="H5" s="36">
        <v>0</v>
      </c>
      <c r="I5" s="36">
        <v>20</v>
      </c>
      <c r="J5" s="36">
        <v>30</v>
      </c>
      <c r="K5" s="36">
        <v>40</v>
      </c>
      <c r="L5" s="36">
        <v>50</v>
      </c>
      <c r="M5" s="36">
        <v>75</v>
      </c>
      <c r="N5" s="36">
        <v>100</v>
      </c>
      <c r="O5" s="36">
        <v>150</v>
      </c>
      <c r="P5" s="36">
        <v>200</v>
      </c>
      <c r="Q5" s="36">
        <v>400</v>
      </c>
      <c r="R5" s="36">
        <v>600</v>
      </c>
      <c r="S5" s="36">
        <v>750</v>
      </c>
      <c r="T5" s="36">
        <v>1000</v>
      </c>
    </row>
    <row r="6" spans="1:20" ht="18" customHeight="1">
      <c r="B6" s="34" t="s">
        <v>100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10</v>
      </c>
      <c r="N6" s="37">
        <v>25</v>
      </c>
      <c r="O6" s="37">
        <v>50</v>
      </c>
      <c r="P6" s="37">
        <v>75</v>
      </c>
      <c r="Q6" s="37">
        <v>100</v>
      </c>
      <c r="R6" s="37">
        <v>150</v>
      </c>
      <c r="S6" s="37">
        <v>200</v>
      </c>
      <c r="T6" s="37">
        <v>250</v>
      </c>
    </row>
    <row r="7" spans="1:20" ht="18" customHeight="1">
      <c r="B7" s="15" t="s">
        <v>1</v>
      </c>
      <c r="E7" s="21">
        <f t="shared" ref="E7:T7" si="0">SUM(E4:E6)</f>
        <v>0</v>
      </c>
      <c r="F7" s="21">
        <f t="shared" si="0"/>
        <v>20</v>
      </c>
      <c r="G7" s="21">
        <f t="shared" si="0"/>
        <v>50</v>
      </c>
      <c r="H7" s="21">
        <f t="shared" si="0"/>
        <v>100</v>
      </c>
      <c r="I7" s="21">
        <f t="shared" si="0"/>
        <v>220</v>
      </c>
      <c r="J7" s="21">
        <f t="shared" si="0"/>
        <v>330</v>
      </c>
      <c r="K7" s="21">
        <f t="shared" si="0"/>
        <v>440</v>
      </c>
      <c r="L7" s="21">
        <f t="shared" si="0"/>
        <v>550</v>
      </c>
      <c r="M7" s="21">
        <f t="shared" si="0"/>
        <v>835</v>
      </c>
      <c r="N7" s="21">
        <f t="shared" si="0"/>
        <v>1125</v>
      </c>
      <c r="O7" s="21">
        <f t="shared" si="0"/>
        <v>1450</v>
      </c>
      <c r="P7" s="21">
        <f t="shared" si="0"/>
        <v>1775</v>
      </c>
      <c r="Q7" s="21">
        <f t="shared" si="0"/>
        <v>2000</v>
      </c>
      <c r="R7" s="21">
        <f t="shared" si="0"/>
        <v>2000</v>
      </c>
      <c r="S7" s="21">
        <f t="shared" si="0"/>
        <v>2200</v>
      </c>
      <c r="T7" s="21">
        <f t="shared" si="0"/>
        <v>2250</v>
      </c>
    </row>
    <row r="8" spans="1:20" ht="18" customHeight="1"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8" customHeight="1">
      <c r="A9" s="14" t="s">
        <v>87</v>
      </c>
      <c r="C9" s="16" t="s">
        <v>97</v>
      </c>
    </row>
    <row r="10" spans="1:20" ht="18" customHeight="1">
      <c r="B10" s="15" t="str">
        <f>B4</f>
        <v>Product/service1</v>
      </c>
      <c r="C10" s="38">
        <v>7500</v>
      </c>
      <c r="D10" s="35"/>
      <c r="E10" s="17">
        <f>E4*$C10</f>
        <v>0</v>
      </c>
      <c r="F10" s="17">
        <f t="shared" ref="F10:T10" si="1">F4*$C10</f>
        <v>150000</v>
      </c>
      <c r="G10" s="17">
        <f t="shared" si="1"/>
        <v>375000</v>
      </c>
      <c r="H10" s="17">
        <f t="shared" si="1"/>
        <v>750000</v>
      </c>
      <c r="I10" s="17">
        <f t="shared" si="1"/>
        <v>1500000</v>
      </c>
      <c r="J10" s="17">
        <f t="shared" si="1"/>
        <v>2250000</v>
      </c>
      <c r="K10" s="17">
        <f t="shared" si="1"/>
        <v>3000000</v>
      </c>
      <c r="L10" s="17">
        <f t="shared" si="1"/>
        <v>3750000</v>
      </c>
      <c r="M10" s="17">
        <f t="shared" si="1"/>
        <v>5625000</v>
      </c>
      <c r="N10" s="17">
        <f t="shared" si="1"/>
        <v>7500000</v>
      </c>
      <c r="O10" s="17">
        <f t="shared" si="1"/>
        <v>9375000</v>
      </c>
      <c r="P10" s="17">
        <f t="shared" si="1"/>
        <v>11250000</v>
      </c>
      <c r="Q10" s="17">
        <f t="shared" si="1"/>
        <v>11250000</v>
      </c>
      <c r="R10" s="17">
        <f t="shared" si="1"/>
        <v>9375000</v>
      </c>
      <c r="S10" s="17">
        <f t="shared" si="1"/>
        <v>9375000</v>
      </c>
      <c r="T10" s="17">
        <f t="shared" si="1"/>
        <v>7500000</v>
      </c>
    </row>
    <row r="11" spans="1:20" ht="18" customHeight="1">
      <c r="B11" s="15" t="str">
        <f>B5</f>
        <v>Product/service2</v>
      </c>
      <c r="C11" s="38">
        <v>10000</v>
      </c>
      <c r="D11" s="35"/>
      <c r="E11" s="17">
        <f>E5*$C11</f>
        <v>0</v>
      </c>
      <c r="F11" s="17">
        <f t="shared" ref="F11:T11" si="2">F5*$C11</f>
        <v>0</v>
      </c>
      <c r="G11" s="17">
        <f t="shared" si="2"/>
        <v>0</v>
      </c>
      <c r="H11" s="17">
        <f t="shared" si="2"/>
        <v>0</v>
      </c>
      <c r="I11" s="17">
        <f t="shared" si="2"/>
        <v>200000</v>
      </c>
      <c r="J11" s="17">
        <f t="shared" si="2"/>
        <v>300000</v>
      </c>
      <c r="K11" s="17">
        <f t="shared" si="2"/>
        <v>400000</v>
      </c>
      <c r="L11" s="17">
        <f t="shared" si="2"/>
        <v>500000</v>
      </c>
      <c r="M11" s="17">
        <f t="shared" si="2"/>
        <v>750000</v>
      </c>
      <c r="N11" s="17">
        <f t="shared" si="2"/>
        <v>1000000</v>
      </c>
      <c r="O11" s="17">
        <f t="shared" si="2"/>
        <v>1500000</v>
      </c>
      <c r="P11" s="17">
        <f t="shared" si="2"/>
        <v>2000000</v>
      </c>
      <c r="Q11" s="17">
        <f t="shared" si="2"/>
        <v>4000000</v>
      </c>
      <c r="R11" s="17">
        <f t="shared" si="2"/>
        <v>6000000</v>
      </c>
      <c r="S11" s="17">
        <f t="shared" si="2"/>
        <v>7500000</v>
      </c>
      <c r="T11" s="17">
        <f t="shared" si="2"/>
        <v>10000000</v>
      </c>
    </row>
    <row r="12" spans="1:20" ht="18" customHeight="1">
      <c r="B12" s="15" t="str">
        <f>B6</f>
        <v>Product/service3</v>
      </c>
      <c r="C12" s="38">
        <v>15000</v>
      </c>
      <c r="D12" s="35"/>
      <c r="E12" s="17">
        <f>E6*$C12</f>
        <v>0</v>
      </c>
      <c r="F12" s="17">
        <f t="shared" ref="F12:T12" si="3">F6*$C12</f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150000</v>
      </c>
      <c r="N12" s="17">
        <f t="shared" si="3"/>
        <v>375000</v>
      </c>
      <c r="O12" s="17">
        <f t="shared" si="3"/>
        <v>750000</v>
      </c>
      <c r="P12" s="17">
        <f t="shared" si="3"/>
        <v>1125000</v>
      </c>
      <c r="Q12" s="17">
        <f t="shared" si="3"/>
        <v>1500000</v>
      </c>
      <c r="R12" s="17">
        <f t="shared" si="3"/>
        <v>2250000</v>
      </c>
      <c r="S12" s="17">
        <f t="shared" si="3"/>
        <v>3000000</v>
      </c>
      <c r="T12" s="17">
        <f t="shared" si="3"/>
        <v>3750000</v>
      </c>
    </row>
    <row r="13" spans="1:20" ht="18" customHeight="1">
      <c r="B13" s="6" t="s">
        <v>90</v>
      </c>
      <c r="E13" s="24">
        <f>SUM(E10:E12)</f>
        <v>0</v>
      </c>
      <c r="F13" s="24">
        <f t="shared" ref="F13:T13" si="4">SUM(F10:F12)</f>
        <v>150000</v>
      </c>
      <c r="G13" s="24">
        <f t="shared" si="4"/>
        <v>375000</v>
      </c>
      <c r="H13" s="24">
        <f t="shared" si="4"/>
        <v>750000</v>
      </c>
      <c r="I13" s="24">
        <f t="shared" si="4"/>
        <v>1700000</v>
      </c>
      <c r="J13" s="24">
        <f t="shared" si="4"/>
        <v>2550000</v>
      </c>
      <c r="K13" s="24">
        <f t="shared" si="4"/>
        <v>3400000</v>
      </c>
      <c r="L13" s="24">
        <f t="shared" si="4"/>
        <v>4250000</v>
      </c>
      <c r="M13" s="24">
        <f t="shared" si="4"/>
        <v>6525000</v>
      </c>
      <c r="N13" s="24">
        <f t="shared" si="4"/>
        <v>8875000</v>
      </c>
      <c r="O13" s="24">
        <f t="shared" si="4"/>
        <v>11625000</v>
      </c>
      <c r="P13" s="24">
        <f t="shared" si="4"/>
        <v>14375000</v>
      </c>
      <c r="Q13" s="24">
        <f t="shared" si="4"/>
        <v>16750000</v>
      </c>
      <c r="R13" s="24">
        <f t="shared" si="4"/>
        <v>17625000</v>
      </c>
      <c r="S13" s="24">
        <f t="shared" si="4"/>
        <v>19875000</v>
      </c>
      <c r="T13" s="24">
        <f t="shared" si="4"/>
        <v>21250000</v>
      </c>
    </row>
    <row r="15" spans="1:20" ht="18" customHeight="1">
      <c r="A15" s="14" t="s">
        <v>29</v>
      </c>
      <c r="C15" s="16" t="s">
        <v>101</v>
      </c>
    </row>
    <row r="16" spans="1:20" ht="18" customHeight="1">
      <c r="B16" s="15" t="str">
        <f>B10</f>
        <v>Product/service1</v>
      </c>
      <c r="C16" s="38">
        <v>2500</v>
      </c>
      <c r="D16" s="35"/>
      <c r="E16" s="17">
        <f>E4*$C16</f>
        <v>0</v>
      </c>
      <c r="F16" s="17">
        <f t="shared" ref="F16:T16" si="5">F4*$C16</f>
        <v>50000</v>
      </c>
      <c r="G16" s="17">
        <f t="shared" si="5"/>
        <v>125000</v>
      </c>
      <c r="H16" s="17">
        <f t="shared" si="5"/>
        <v>250000</v>
      </c>
      <c r="I16" s="17">
        <f t="shared" si="5"/>
        <v>500000</v>
      </c>
      <c r="J16" s="17">
        <f t="shared" si="5"/>
        <v>750000</v>
      </c>
      <c r="K16" s="17">
        <f t="shared" si="5"/>
        <v>1000000</v>
      </c>
      <c r="L16" s="17">
        <f t="shared" si="5"/>
        <v>1250000</v>
      </c>
      <c r="M16" s="17">
        <f t="shared" si="5"/>
        <v>1875000</v>
      </c>
      <c r="N16" s="17">
        <f t="shared" si="5"/>
        <v>2500000</v>
      </c>
      <c r="O16" s="17">
        <f t="shared" si="5"/>
        <v>3125000</v>
      </c>
      <c r="P16" s="17">
        <f t="shared" si="5"/>
        <v>3750000</v>
      </c>
      <c r="Q16" s="17">
        <f t="shared" si="5"/>
        <v>3750000</v>
      </c>
      <c r="R16" s="17">
        <f t="shared" si="5"/>
        <v>3125000</v>
      </c>
      <c r="S16" s="17">
        <f t="shared" si="5"/>
        <v>3125000</v>
      </c>
      <c r="T16" s="17">
        <f t="shared" si="5"/>
        <v>2500000</v>
      </c>
    </row>
    <row r="17" spans="2:20" ht="18" customHeight="1">
      <c r="B17" s="15" t="str">
        <f>B11</f>
        <v>Product/service2</v>
      </c>
      <c r="C17" s="38">
        <v>3000</v>
      </c>
      <c r="D17" s="35"/>
      <c r="E17" s="17">
        <f>E5*$C17</f>
        <v>0</v>
      </c>
      <c r="F17" s="17">
        <f t="shared" ref="F17:T17" si="6">F5*$C17</f>
        <v>0</v>
      </c>
      <c r="G17" s="17">
        <f t="shared" si="6"/>
        <v>0</v>
      </c>
      <c r="H17" s="17">
        <f t="shared" si="6"/>
        <v>0</v>
      </c>
      <c r="I17" s="17">
        <f t="shared" si="6"/>
        <v>60000</v>
      </c>
      <c r="J17" s="17">
        <f t="shared" si="6"/>
        <v>90000</v>
      </c>
      <c r="K17" s="17">
        <f t="shared" si="6"/>
        <v>120000</v>
      </c>
      <c r="L17" s="17">
        <f t="shared" si="6"/>
        <v>150000</v>
      </c>
      <c r="M17" s="17">
        <f t="shared" si="6"/>
        <v>225000</v>
      </c>
      <c r="N17" s="17">
        <f t="shared" si="6"/>
        <v>300000</v>
      </c>
      <c r="O17" s="17">
        <f t="shared" si="6"/>
        <v>450000</v>
      </c>
      <c r="P17" s="17">
        <f t="shared" si="6"/>
        <v>600000</v>
      </c>
      <c r="Q17" s="17">
        <f t="shared" si="6"/>
        <v>1200000</v>
      </c>
      <c r="R17" s="17">
        <f t="shared" si="6"/>
        <v>1800000</v>
      </c>
      <c r="S17" s="17">
        <f t="shared" si="6"/>
        <v>2250000</v>
      </c>
      <c r="T17" s="17">
        <f t="shared" si="6"/>
        <v>3000000</v>
      </c>
    </row>
    <row r="18" spans="2:20" ht="18" customHeight="1">
      <c r="B18" s="15" t="str">
        <f>B12</f>
        <v>Product/service3</v>
      </c>
      <c r="C18" s="38">
        <v>3500</v>
      </c>
      <c r="D18" s="35"/>
      <c r="E18" s="17">
        <f>E6*$C18</f>
        <v>0</v>
      </c>
      <c r="F18" s="17">
        <f t="shared" ref="F18:T18" si="7">F6*$C18</f>
        <v>0</v>
      </c>
      <c r="G18" s="17">
        <f t="shared" si="7"/>
        <v>0</v>
      </c>
      <c r="H18" s="17">
        <f t="shared" si="7"/>
        <v>0</v>
      </c>
      <c r="I18" s="17">
        <f t="shared" si="7"/>
        <v>0</v>
      </c>
      <c r="J18" s="17">
        <f t="shared" si="7"/>
        <v>0</v>
      </c>
      <c r="K18" s="17">
        <f t="shared" si="7"/>
        <v>0</v>
      </c>
      <c r="L18" s="17">
        <f t="shared" si="7"/>
        <v>0</v>
      </c>
      <c r="M18" s="17">
        <f t="shared" si="7"/>
        <v>35000</v>
      </c>
      <c r="N18" s="17">
        <f t="shared" si="7"/>
        <v>87500</v>
      </c>
      <c r="O18" s="17">
        <f t="shared" si="7"/>
        <v>175000</v>
      </c>
      <c r="P18" s="17">
        <f t="shared" si="7"/>
        <v>262500</v>
      </c>
      <c r="Q18" s="17">
        <f t="shared" si="7"/>
        <v>350000</v>
      </c>
      <c r="R18" s="17">
        <f t="shared" si="7"/>
        <v>525000</v>
      </c>
      <c r="S18" s="17">
        <f t="shared" si="7"/>
        <v>700000</v>
      </c>
      <c r="T18" s="17">
        <f t="shared" si="7"/>
        <v>875000</v>
      </c>
    </row>
    <row r="19" spans="2:20" ht="18" customHeight="1">
      <c r="B19" s="6" t="s">
        <v>2</v>
      </c>
      <c r="C19" s="16" t="s">
        <v>27</v>
      </c>
      <c r="E19" s="24">
        <f>SUM(E16:E18)</f>
        <v>0</v>
      </c>
      <c r="F19" s="24">
        <f t="shared" ref="F19:T19" si="8">SUM(F16:F18)</f>
        <v>50000</v>
      </c>
      <c r="G19" s="24">
        <f t="shared" si="8"/>
        <v>125000</v>
      </c>
      <c r="H19" s="24">
        <f t="shared" si="8"/>
        <v>250000</v>
      </c>
      <c r="I19" s="24">
        <f t="shared" si="8"/>
        <v>560000</v>
      </c>
      <c r="J19" s="24">
        <f t="shared" si="8"/>
        <v>840000</v>
      </c>
      <c r="K19" s="24">
        <f t="shared" si="8"/>
        <v>1120000</v>
      </c>
      <c r="L19" s="24">
        <f t="shared" si="8"/>
        <v>1400000</v>
      </c>
      <c r="M19" s="24">
        <f t="shared" si="8"/>
        <v>2135000</v>
      </c>
      <c r="N19" s="24">
        <f t="shared" si="8"/>
        <v>2887500</v>
      </c>
      <c r="O19" s="24">
        <f t="shared" si="8"/>
        <v>3750000</v>
      </c>
      <c r="P19" s="24">
        <f t="shared" si="8"/>
        <v>4612500</v>
      </c>
      <c r="Q19" s="24">
        <f t="shared" si="8"/>
        <v>5300000</v>
      </c>
      <c r="R19" s="24">
        <f t="shared" si="8"/>
        <v>5450000</v>
      </c>
      <c r="S19" s="24">
        <f t="shared" si="8"/>
        <v>6075000</v>
      </c>
      <c r="T19" s="24">
        <f t="shared" si="8"/>
        <v>6375000</v>
      </c>
    </row>
  </sheetData>
  <phoneticPr fontId="0" type="noConversion"/>
  <printOptions horizontalCentered="1" gridLinesSet="0"/>
  <pageMargins left="0.25" right="0.25" top="0.89" bottom="1.1599999999999999" header="0.5" footer="0.5"/>
  <pageSetup orientation="landscape" horizontalDpi="300" verticalDpi="300"/>
  <headerFooter>
    <oddFooter>&amp;L&amp;A&amp;CPage &amp;P</oddFooter>
  </headerFooter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M38"/>
  <sheetViews>
    <sheetView showGridLines="0" zoomScale="125" zoomScaleNormal="125" zoomScalePageLayoutView="125" workbookViewId="0">
      <pane xSplit="3" ySplit="3" topLeftCell="D5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baseColWidth="10" defaultColWidth="8.83203125" defaultRowHeight="15" customHeight="1" x14ac:dyDescent="0"/>
  <cols>
    <col min="1" max="1" width="20.6640625" style="14" bestFit="1" customWidth="1"/>
    <col min="2" max="2" width="15.33203125" style="15" bestFit="1" customWidth="1"/>
    <col min="3" max="3" width="9" style="15" bestFit="1" customWidth="1"/>
    <col min="4" max="4" width="2" style="15" customWidth="1"/>
    <col min="5" max="17" width="8.1640625" style="21" bestFit="1" customWidth="1"/>
    <col min="18" max="20" width="8.1640625" style="2" bestFit="1" customWidth="1"/>
    <col min="21" max="21" width="1.5" style="2" customWidth="1"/>
    <col min="22" max="22" width="10.1640625" style="17" bestFit="1" customWidth="1"/>
    <col min="23" max="23" width="16.33203125" style="2" bestFit="1" customWidth="1"/>
    <col min="24" max="31" width="10.1640625" style="2" bestFit="1" customWidth="1"/>
    <col min="32" max="39" width="11.6640625" style="2" bestFit="1" customWidth="1"/>
    <col min="40" max="16384" width="8.83203125" style="2"/>
  </cols>
  <sheetData>
    <row r="1" spans="1:39" ht="15" customHeight="1">
      <c r="A1" s="14" t="s">
        <v>35</v>
      </c>
      <c r="C1" s="5" t="s">
        <v>36</v>
      </c>
      <c r="E1" s="6" t="s">
        <v>41</v>
      </c>
      <c r="F1" s="6" t="s">
        <v>41</v>
      </c>
      <c r="G1" s="6" t="s">
        <v>41</v>
      </c>
      <c r="H1" s="6" t="s">
        <v>41</v>
      </c>
      <c r="I1" s="6" t="s">
        <v>41</v>
      </c>
      <c r="J1" s="6" t="s">
        <v>41</v>
      </c>
      <c r="K1" s="6" t="s">
        <v>41</v>
      </c>
      <c r="L1" s="6" t="s">
        <v>41</v>
      </c>
      <c r="M1" s="6" t="s">
        <v>41</v>
      </c>
      <c r="N1" s="6" t="s">
        <v>41</v>
      </c>
      <c r="O1" s="6" t="s">
        <v>41</v>
      </c>
      <c r="P1" s="6" t="s">
        <v>41</v>
      </c>
      <c r="Q1" s="6" t="s">
        <v>41</v>
      </c>
      <c r="R1" s="6" t="s">
        <v>41</v>
      </c>
      <c r="S1" s="6" t="s">
        <v>41</v>
      </c>
      <c r="T1" s="6" t="s">
        <v>41</v>
      </c>
      <c r="V1" s="20" t="s">
        <v>43</v>
      </c>
      <c r="X1" s="6" t="s">
        <v>42</v>
      </c>
      <c r="Y1" s="6" t="s">
        <v>42</v>
      </c>
      <c r="Z1" s="6" t="s">
        <v>42</v>
      </c>
      <c r="AA1" s="6" t="s">
        <v>42</v>
      </c>
      <c r="AB1" s="6" t="s">
        <v>42</v>
      </c>
      <c r="AC1" s="6" t="s">
        <v>42</v>
      </c>
      <c r="AD1" s="6" t="s">
        <v>42</v>
      </c>
      <c r="AE1" s="6" t="s">
        <v>42</v>
      </c>
      <c r="AF1" s="6" t="s">
        <v>42</v>
      </c>
      <c r="AG1" s="6" t="s">
        <v>42</v>
      </c>
      <c r="AH1" s="6" t="s">
        <v>42</v>
      </c>
      <c r="AI1" s="6" t="s">
        <v>42</v>
      </c>
      <c r="AJ1" s="6" t="s">
        <v>42</v>
      </c>
      <c r="AK1" s="6" t="s">
        <v>42</v>
      </c>
      <c r="AL1" s="6" t="s">
        <v>42</v>
      </c>
      <c r="AM1" s="6" t="s">
        <v>42</v>
      </c>
    </row>
    <row r="2" spans="1:39" s="6" customFormat="1" ht="15" customHeight="1">
      <c r="E2" s="6" t="s">
        <v>64</v>
      </c>
      <c r="F2" s="6" t="s">
        <v>65</v>
      </c>
      <c r="G2" s="6" t="s">
        <v>66</v>
      </c>
      <c r="H2" s="6" t="s">
        <v>67</v>
      </c>
      <c r="I2" s="6" t="s">
        <v>64</v>
      </c>
      <c r="J2" s="6" t="s">
        <v>65</v>
      </c>
      <c r="K2" s="6" t="s">
        <v>66</v>
      </c>
      <c r="L2" s="6" t="s">
        <v>67</v>
      </c>
      <c r="M2" s="6" t="s">
        <v>64</v>
      </c>
      <c r="N2" s="6" t="s">
        <v>65</v>
      </c>
      <c r="O2" s="6" t="s">
        <v>66</v>
      </c>
      <c r="P2" s="6" t="s">
        <v>67</v>
      </c>
      <c r="Q2" s="6" t="s">
        <v>64</v>
      </c>
      <c r="R2" s="6" t="s">
        <v>65</v>
      </c>
      <c r="S2" s="6" t="s">
        <v>66</v>
      </c>
      <c r="T2" s="6" t="s">
        <v>67</v>
      </c>
      <c r="V2" s="20" t="s">
        <v>44</v>
      </c>
      <c r="X2" s="6" t="s">
        <v>64</v>
      </c>
      <c r="Y2" s="6" t="s">
        <v>65</v>
      </c>
      <c r="Z2" s="6" t="s">
        <v>66</v>
      </c>
      <c r="AA2" s="6" t="s">
        <v>67</v>
      </c>
      <c r="AB2" s="6" t="s">
        <v>64</v>
      </c>
      <c r="AC2" s="6" t="s">
        <v>65</v>
      </c>
      <c r="AD2" s="6" t="s">
        <v>66</v>
      </c>
      <c r="AE2" s="6" t="s">
        <v>67</v>
      </c>
      <c r="AF2" s="6" t="s">
        <v>64</v>
      </c>
      <c r="AG2" s="6" t="s">
        <v>65</v>
      </c>
      <c r="AH2" s="6" t="s">
        <v>66</v>
      </c>
      <c r="AI2" s="6" t="s">
        <v>67</v>
      </c>
      <c r="AJ2" s="6" t="s">
        <v>64</v>
      </c>
      <c r="AK2" s="6" t="s">
        <v>65</v>
      </c>
      <c r="AL2" s="6" t="s">
        <v>66</v>
      </c>
      <c r="AM2" s="6" t="s">
        <v>67</v>
      </c>
    </row>
    <row r="3" spans="1:39" s="6" customFormat="1" ht="15" customHeight="1">
      <c r="E3" s="6" t="s">
        <v>26</v>
      </c>
      <c r="F3" s="6" t="s">
        <v>26</v>
      </c>
      <c r="G3" s="6" t="s">
        <v>26</v>
      </c>
      <c r="H3" s="6" t="s">
        <v>26</v>
      </c>
      <c r="I3" s="6" t="s">
        <v>30</v>
      </c>
      <c r="J3" s="6" t="s">
        <v>30</v>
      </c>
      <c r="K3" s="6" t="s">
        <v>30</v>
      </c>
      <c r="L3" s="6" t="s">
        <v>30</v>
      </c>
      <c r="M3" s="6" t="s">
        <v>31</v>
      </c>
      <c r="N3" s="6" t="s">
        <v>31</v>
      </c>
      <c r="O3" s="6" t="s">
        <v>31</v>
      </c>
      <c r="P3" s="6" t="s">
        <v>31</v>
      </c>
      <c r="Q3" s="6" t="s">
        <v>32</v>
      </c>
      <c r="R3" s="6" t="s">
        <v>32</v>
      </c>
      <c r="S3" s="6" t="s">
        <v>32</v>
      </c>
      <c r="T3" s="6" t="s">
        <v>32</v>
      </c>
      <c r="V3" s="20"/>
      <c r="X3" s="6" t="s">
        <v>26</v>
      </c>
      <c r="Y3" s="6" t="s">
        <v>26</v>
      </c>
      <c r="Z3" s="6" t="s">
        <v>26</v>
      </c>
      <c r="AA3" s="6" t="s">
        <v>26</v>
      </c>
      <c r="AB3" s="6" t="s">
        <v>30</v>
      </c>
      <c r="AC3" s="6" t="s">
        <v>30</v>
      </c>
      <c r="AD3" s="6" t="s">
        <v>30</v>
      </c>
      <c r="AE3" s="6" t="s">
        <v>30</v>
      </c>
      <c r="AF3" s="6" t="s">
        <v>31</v>
      </c>
      <c r="AG3" s="6" t="s">
        <v>31</v>
      </c>
      <c r="AH3" s="6" t="s">
        <v>31</v>
      </c>
      <c r="AI3" s="6" t="s">
        <v>31</v>
      </c>
      <c r="AJ3" s="6" t="s">
        <v>32</v>
      </c>
      <c r="AK3" s="6" t="s">
        <v>32</v>
      </c>
      <c r="AL3" s="6" t="s">
        <v>32</v>
      </c>
      <c r="AM3" s="6" t="s">
        <v>32</v>
      </c>
    </row>
    <row r="4" spans="1:39" s="6" customFormat="1" ht="15" customHeight="1">
      <c r="V4" s="20"/>
      <c r="W4" s="6" t="s">
        <v>45</v>
      </c>
      <c r="X4" s="48">
        <v>1.1499999999999999</v>
      </c>
      <c r="Y4" s="48">
        <v>1.1499999999999999</v>
      </c>
      <c r="Z4" s="48">
        <v>1.1499999999999999</v>
      </c>
      <c r="AA4" s="48">
        <v>1.1499999999999999</v>
      </c>
      <c r="AB4" s="48">
        <f t="shared" ref="AB4:AM4" si="0">AA4+0.02</f>
        <v>1.17</v>
      </c>
      <c r="AC4" s="48">
        <f t="shared" si="0"/>
        <v>1.19</v>
      </c>
      <c r="AD4" s="48">
        <f t="shared" si="0"/>
        <v>1.21</v>
      </c>
      <c r="AE4" s="48">
        <f t="shared" si="0"/>
        <v>1.23</v>
      </c>
      <c r="AF4" s="48">
        <f t="shared" si="0"/>
        <v>1.25</v>
      </c>
      <c r="AG4" s="48">
        <f t="shared" si="0"/>
        <v>1.27</v>
      </c>
      <c r="AH4" s="48">
        <f t="shared" si="0"/>
        <v>1.29</v>
      </c>
      <c r="AI4" s="48">
        <f t="shared" si="0"/>
        <v>1.31</v>
      </c>
      <c r="AJ4" s="48">
        <f t="shared" si="0"/>
        <v>1.33</v>
      </c>
      <c r="AK4" s="48">
        <f t="shared" si="0"/>
        <v>1.35</v>
      </c>
      <c r="AL4" s="48">
        <f t="shared" si="0"/>
        <v>1.37</v>
      </c>
      <c r="AM4" s="48">
        <f t="shared" si="0"/>
        <v>1.3900000000000001</v>
      </c>
    </row>
    <row r="5" spans="1:39" ht="15" customHeight="1">
      <c r="A5" s="14" t="s">
        <v>3</v>
      </c>
    </row>
    <row r="6" spans="1:39" ht="15" customHeight="1">
      <c r="B6" s="15" t="s">
        <v>4</v>
      </c>
      <c r="E6" s="36">
        <v>1</v>
      </c>
      <c r="F6" s="36">
        <v>1</v>
      </c>
      <c r="G6" s="36">
        <v>1</v>
      </c>
      <c r="H6" s="36">
        <v>1</v>
      </c>
      <c r="I6" s="36">
        <v>1</v>
      </c>
      <c r="J6" s="36">
        <v>1</v>
      </c>
      <c r="K6" s="36">
        <v>1</v>
      </c>
      <c r="L6" s="36">
        <v>1</v>
      </c>
      <c r="M6" s="36">
        <v>1</v>
      </c>
      <c r="N6" s="36">
        <v>1</v>
      </c>
      <c r="O6" s="36">
        <v>1</v>
      </c>
      <c r="P6" s="36">
        <v>1</v>
      </c>
      <c r="Q6" s="36">
        <v>1</v>
      </c>
      <c r="R6" s="36">
        <v>1</v>
      </c>
      <c r="S6" s="36">
        <v>1</v>
      </c>
      <c r="T6" s="36">
        <v>1</v>
      </c>
      <c r="V6" s="41">
        <v>150000</v>
      </c>
      <c r="X6" s="22">
        <f t="shared" ref="X6:AM9" si="1">E6*($V6/4)*X$4</f>
        <v>43125</v>
      </c>
      <c r="Y6" s="22">
        <f t="shared" si="1"/>
        <v>43125</v>
      </c>
      <c r="Z6" s="22">
        <f t="shared" si="1"/>
        <v>43125</v>
      </c>
      <c r="AA6" s="22">
        <f t="shared" si="1"/>
        <v>43125</v>
      </c>
      <c r="AB6" s="22">
        <f t="shared" si="1"/>
        <v>43875</v>
      </c>
      <c r="AC6" s="22">
        <f t="shared" si="1"/>
        <v>44625</v>
      </c>
      <c r="AD6" s="22">
        <f t="shared" si="1"/>
        <v>45375</v>
      </c>
      <c r="AE6" s="22">
        <f t="shared" si="1"/>
        <v>46125</v>
      </c>
      <c r="AF6" s="22">
        <f t="shared" si="1"/>
        <v>46875</v>
      </c>
      <c r="AG6" s="22">
        <f t="shared" si="1"/>
        <v>47625</v>
      </c>
      <c r="AH6" s="22">
        <f t="shared" si="1"/>
        <v>48375</v>
      </c>
      <c r="AI6" s="22">
        <f t="shared" si="1"/>
        <v>49125</v>
      </c>
      <c r="AJ6" s="22">
        <f t="shared" si="1"/>
        <v>49875</v>
      </c>
      <c r="AK6" s="22">
        <f t="shared" si="1"/>
        <v>50625</v>
      </c>
      <c r="AL6" s="22">
        <f t="shared" si="1"/>
        <v>51375.000000000007</v>
      </c>
      <c r="AM6" s="22">
        <f t="shared" si="1"/>
        <v>52125.000000000007</v>
      </c>
    </row>
    <row r="7" spans="1:39" ht="15" customHeight="1">
      <c r="B7" s="15" t="s">
        <v>6</v>
      </c>
      <c r="E7" s="36">
        <v>4</v>
      </c>
      <c r="F7" s="36">
        <v>8</v>
      </c>
      <c r="G7" s="36">
        <v>10</v>
      </c>
      <c r="H7" s="36">
        <v>12</v>
      </c>
      <c r="I7" s="36">
        <v>15</v>
      </c>
      <c r="J7" s="36">
        <v>20</v>
      </c>
      <c r="K7" s="36">
        <v>25</v>
      </c>
      <c r="L7" s="36">
        <v>30</v>
      </c>
      <c r="M7" s="36">
        <v>40</v>
      </c>
      <c r="N7" s="36">
        <v>45</v>
      </c>
      <c r="O7" s="36">
        <v>50</v>
      </c>
      <c r="P7" s="36">
        <v>60</v>
      </c>
      <c r="Q7" s="36">
        <v>65</v>
      </c>
      <c r="R7" s="36">
        <v>70</v>
      </c>
      <c r="S7" s="36">
        <v>75</v>
      </c>
      <c r="T7" s="36">
        <v>80</v>
      </c>
      <c r="V7" s="41">
        <v>75000</v>
      </c>
      <c r="X7" s="22">
        <f t="shared" si="1"/>
        <v>86250</v>
      </c>
      <c r="Y7" s="22">
        <f t="shared" si="1"/>
        <v>172500</v>
      </c>
      <c r="Z7" s="22">
        <f t="shared" si="1"/>
        <v>215624.99999999997</v>
      </c>
      <c r="AA7" s="22">
        <f t="shared" si="1"/>
        <v>258749.99999999997</v>
      </c>
      <c r="AB7" s="22">
        <f t="shared" si="1"/>
        <v>329062.5</v>
      </c>
      <c r="AC7" s="22">
        <f t="shared" si="1"/>
        <v>446250</v>
      </c>
      <c r="AD7" s="22">
        <f t="shared" si="1"/>
        <v>567187.5</v>
      </c>
      <c r="AE7" s="22">
        <f t="shared" si="1"/>
        <v>691875</v>
      </c>
      <c r="AF7" s="22">
        <f t="shared" si="1"/>
        <v>937500</v>
      </c>
      <c r="AG7" s="22">
        <f t="shared" si="1"/>
        <v>1071562.5</v>
      </c>
      <c r="AH7" s="22">
        <f t="shared" si="1"/>
        <v>1209375</v>
      </c>
      <c r="AI7" s="22">
        <f t="shared" si="1"/>
        <v>1473750</v>
      </c>
      <c r="AJ7" s="22">
        <f t="shared" si="1"/>
        <v>1620937.5</v>
      </c>
      <c r="AK7" s="22">
        <f t="shared" si="1"/>
        <v>1771875.0000000002</v>
      </c>
      <c r="AL7" s="22">
        <f t="shared" si="1"/>
        <v>1926562.5000000002</v>
      </c>
      <c r="AM7" s="22">
        <f t="shared" si="1"/>
        <v>2085000.0000000002</v>
      </c>
    </row>
    <row r="8" spans="1:39" ht="15" customHeight="1">
      <c r="B8" s="15" t="s">
        <v>7</v>
      </c>
      <c r="E8" s="36">
        <v>0</v>
      </c>
      <c r="F8" s="36">
        <v>1</v>
      </c>
      <c r="G8" s="36">
        <v>1</v>
      </c>
      <c r="H8" s="36">
        <v>2</v>
      </c>
      <c r="I8" s="36">
        <v>2</v>
      </c>
      <c r="J8" s="36">
        <v>4</v>
      </c>
      <c r="K8" s="36">
        <v>4</v>
      </c>
      <c r="L8" s="36">
        <v>4</v>
      </c>
      <c r="M8" s="36">
        <v>5</v>
      </c>
      <c r="N8" s="36">
        <v>5</v>
      </c>
      <c r="O8" s="36">
        <v>5</v>
      </c>
      <c r="P8" s="36">
        <v>5</v>
      </c>
      <c r="Q8" s="36">
        <v>6</v>
      </c>
      <c r="R8" s="36">
        <v>6</v>
      </c>
      <c r="S8" s="36">
        <v>6</v>
      </c>
      <c r="T8" s="36">
        <v>6</v>
      </c>
      <c r="V8" s="41">
        <v>60000</v>
      </c>
      <c r="X8" s="22">
        <f t="shared" si="1"/>
        <v>0</v>
      </c>
      <c r="Y8" s="22">
        <f t="shared" si="1"/>
        <v>17250</v>
      </c>
      <c r="Z8" s="22">
        <f t="shared" si="1"/>
        <v>17250</v>
      </c>
      <c r="AA8" s="22">
        <f t="shared" si="1"/>
        <v>34500</v>
      </c>
      <c r="AB8" s="22">
        <f t="shared" si="1"/>
        <v>35100</v>
      </c>
      <c r="AC8" s="22">
        <f t="shared" si="1"/>
        <v>71400</v>
      </c>
      <c r="AD8" s="22">
        <f t="shared" si="1"/>
        <v>72600</v>
      </c>
      <c r="AE8" s="22">
        <f t="shared" si="1"/>
        <v>73800</v>
      </c>
      <c r="AF8" s="22">
        <f t="shared" si="1"/>
        <v>93750</v>
      </c>
      <c r="AG8" s="22">
        <f t="shared" si="1"/>
        <v>95250</v>
      </c>
      <c r="AH8" s="22">
        <f t="shared" si="1"/>
        <v>96750</v>
      </c>
      <c r="AI8" s="22">
        <f t="shared" si="1"/>
        <v>98250</v>
      </c>
      <c r="AJ8" s="22">
        <f t="shared" si="1"/>
        <v>119700</v>
      </c>
      <c r="AK8" s="22">
        <f t="shared" si="1"/>
        <v>121500.00000000001</v>
      </c>
      <c r="AL8" s="22">
        <f t="shared" si="1"/>
        <v>123300.00000000001</v>
      </c>
      <c r="AM8" s="22">
        <f t="shared" si="1"/>
        <v>125100.00000000001</v>
      </c>
    </row>
    <row r="9" spans="1:39" ht="15" customHeight="1">
      <c r="B9" s="15" t="s">
        <v>33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V9" s="41">
        <v>80000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0</v>
      </c>
      <c r="AM9" s="22">
        <f t="shared" si="1"/>
        <v>0</v>
      </c>
    </row>
    <row r="10" spans="1:39" s="14" customFormat="1" ht="15" customHeight="1">
      <c r="B10" s="6" t="s">
        <v>8</v>
      </c>
      <c r="C10" s="6"/>
      <c r="D10" s="6"/>
      <c r="E10" s="23">
        <f t="shared" ref="E10:P10" si="2">SUM(E6:E9)</f>
        <v>5</v>
      </c>
      <c r="F10" s="23">
        <f t="shared" si="2"/>
        <v>10</v>
      </c>
      <c r="G10" s="23">
        <f t="shared" si="2"/>
        <v>12</v>
      </c>
      <c r="H10" s="23">
        <f t="shared" si="2"/>
        <v>15</v>
      </c>
      <c r="I10" s="23">
        <f t="shared" si="2"/>
        <v>18</v>
      </c>
      <c r="J10" s="23">
        <f t="shared" si="2"/>
        <v>25</v>
      </c>
      <c r="K10" s="23">
        <f t="shared" si="2"/>
        <v>30</v>
      </c>
      <c r="L10" s="23">
        <f t="shared" si="2"/>
        <v>35</v>
      </c>
      <c r="M10" s="23">
        <f t="shared" si="2"/>
        <v>46</v>
      </c>
      <c r="N10" s="23">
        <f t="shared" si="2"/>
        <v>51</v>
      </c>
      <c r="O10" s="23">
        <f t="shared" si="2"/>
        <v>56</v>
      </c>
      <c r="P10" s="23">
        <f t="shared" si="2"/>
        <v>66</v>
      </c>
      <c r="Q10" s="23">
        <f>SUM(Q6:Q9)</f>
        <v>72</v>
      </c>
      <c r="R10" s="23">
        <f>SUM(R6:R9)</f>
        <v>77</v>
      </c>
      <c r="S10" s="23">
        <f>SUM(S6:S9)</f>
        <v>82</v>
      </c>
      <c r="T10" s="23">
        <f>SUM(T6:T9)</f>
        <v>87</v>
      </c>
      <c r="V10" s="42"/>
      <c r="W10" s="5" t="s">
        <v>46</v>
      </c>
      <c r="X10" s="39">
        <f>SUM(X6:X9)</f>
        <v>129375</v>
      </c>
      <c r="Y10" s="39">
        <f t="shared" ref="Y10:AM10" si="3">SUM(Y6:Y9)</f>
        <v>232875</v>
      </c>
      <c r="Z10" s="39">
        <f t="shared" si="3"/>
        <v>276000</v>
      </c>
      <c r="AA10" s="39">
        <f t="shared" si="3"/>
        <v>336375</v>
      </c>
      <c r="AB10" s="39">
        <f t="shared" si="3"/>
        <v>408037.5</v>
      </c>
      <c r="AC10" s="39">
        <f t="shared" si="3"/>
        <v>562275</v>
      </c>
      <c r="AD10" s="39">
        <f t="shared" si="3"/>
        <v>685162.5</v>
      </c>
      <c r="AE10" s="39">
        <f t="shared" si="3"/>
        <v>811800</v>
      </c>
      <c r="AF10" s="39">
        <f t="shared" si="3"/>
        <v>1078125</v>
      </c>
      <c r="AG10" s="39">
        <f t="shared" si="3"/>
        <v>1214437.5</v>
      </c>
      <c r="AH10" s="39">
        <f t="shared" si="3"/>
        <v>1354500</v>
      </c>
      <c r="AI10" s="39">
        <f t="shared" si="3"/>
        <v>1621125</v>
      </c>
      <c r="AJ10" s="39">
        <f t="shared" si="3"/>
        <v>1790512.5</v>
      </c>
      <c r="AK10" s="39">
        <f t="shared" si="3"/>
        <v>1944000.0000000002</v>
      </c>
      <c r="AL10" s="39">
        <f t="shared" si="3"/>
        <v>2101237.5000000005</v>
      </c>
      <c r="AM10" s="39">
        <f t="shared" si="3"/>
        <v>2262225.0000000005</v>
      </c>
    </row>
    <row r="11" spans="1:39" ht="15" customHeight="1">
      <c r="R11" s="21"/>
      <c r="S11" s="21"/>
      <c r="T11" s="21"/>
      <c r="V11" s="41"/>
    </row>
    <row r="12" spans="1:39" ht="15" customHeight="1">
      <c r="A12" s="14" t="s">
        <v>9</v>
      </c>
      <c r="R12" s="21"/>
      <c r="S12" s="21"/>
      <c r="T12" s="21"/>
      <c r="V12" s="41"/>
    </row>
    <row r="13" spans="1:39" ht="15" customHeight="1">
      <c r="B13" s="15" t="s">
        <v>10</v>
      </c>
      <c r="E13" s="36">
        <v>1</v>
      </c>
      <c r="F13" s="36">
        <v>2</v>
      </c>
      <c r="G13" s="36">
        <v>1</v>
      </c>
      <c r="H13" s="36">
        <v>1</v>
      </c>
      <c r="I13" s="36">
        <v>1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6">
        <v>1</v>
      </c>
      <c r="Q13" s="36">
        <v>1</v>
      </c>
      <c r="R13" s="36">
        <v>1</v>
      </c>
      <c r="S13" s="36">
        <v>1</v>
      </c>
      <c r="T13" s="36">
        <v>1</v>
      </c>
      <c r="V13" s="41">
        <v>125000</v>
      </c>
      <c r="X13" s="22">
        <f t="shared" ref="X13:AM16" si="4">E13*($V13/4)*X$4</f>
        <v>35937.5</v>
      </c>
      <c r="Y13" s="22">
        <f t="shared" si="4"/>
        <v>71875</v>
      </c>
      <c r="Z13" s="22">
        <f t="shared" si="4"/>
        <v>35937.5</v>
      </c>
      <c r="AA13" s="22">
        <f t="shared" si="4"/>
        <v>35937.5</v>
      </c>
      <c r="AB13" s="22">
        <f t="shared" si="4"/>
        <v>36562.5</v>
      </c>
      <c r="AC13" s="22">
        <f t="shared" si="4"/>
        <v>37187.5</v>
      </c>
      <c r="AD13" s="22">
        <f t="shared" si="4"/>
        <v>37812.5</v>
      </c>
      <c r="AE13" s="22">
        <f t="shared" si="4"/>
        <v>38437.5</v>
      </c>
      <c r="AF13" s="22">
        <f t="shared" si="4"/>
        <v>39062.5</v>
      </c>
      <c r="AG13" s="22">
        <f t="shared" si="4"/>
        <v>39687.5</v>
      </c>
      <c r="AH13" s="22">
        <f t="shared" si="4"/>
        <v>40312.5</v>
      </c>
      <c r="AI13" s="22">
        <f t="shared" si="4"/>
        <v>40937.5</v>
      </c>
      <c r="AJ13" s="22">
        <f t="shared" si="4"/>
        <v>41562.5</v>
      </c>
      <c r="AK13" s="22">
        <f t="shared" si="4"/>
        <v>42187.5</v>
      </c>
      <c r="AL13" s="22">
        <f t="shared" si="4"/>
        <v>42812.5</v>
      </c>
      <c r="AM13" s="22">
        <f t="shared" si="4"/>
        <v>43437.500000000007</v>
      </c>
    </row>
    <row r="14" spans="1:39" ht="15" customHeight="1">
      <c r="B14" s="15" t="s">
        <v>11</v>
      </c>
      <c r="E14" s="36">
        <v>1</v>
      </c>
      <c r="F14" s="36">
        <v>1</v>
      </c>
      <c r="G14" s="36">
        <v>2</v>
      </c>
      <c r="H14" s="36">
        <v>2</v>
      </c>
      <c r="I14" s="36">
        <v>3</v>
      </c>
      <c r="J14" s="36">
        <v>3</v>
      </c>
      <c r="K14" s="36">
        <v>4</v>
      </c>
      <c r="L14" s="36">
        <v>4</v>
      </c>
      <c r="M14" s="36">
        <v>5</v>
      </c>
      <c r="N14" s="36">
        <v>5</v>
      </c>
      <c r="O14" s="36">
        <v>5</v>
      </c>
      <c r="P14" s="36">
        <v>5</v>
      </c>
      <c r="Q14" s="36">
        <v>6</v>
      </c>
      <c r="R14" s="36">
        <v>8</v>
      </c>
      <c r="S14" s="36">
        <v>10</v>
      </c>
      <c r="T14" s="36">
        <v>12</v>
      </c>
      <c r="V14" s="41">
        <v>95000</v>
      </c>
      <c r="X14" s="22">
        <f t="shared" si="4"/>
        <v>27312.499999999996</v>
      </c>
      <c r="Y14" s="22">
        <f t="shared" si="4"/>
        <v>27312.499999999996</v>
      </c>
      <c r="Z14" s="22">
        <f t="shared" si="4"/>
        <v>54624.999999999993</v>
      </c>
      <c r="AA14" s="22">
        <f t="shared" si="4"/>
        <v>54624.999999999993</v>
      </c>
      <c r="AB14" s="22">
        <f t="shared" si="4"/>
        <v>83362.5</v>
      </c>
      <c r="AC14" s="22">
        <f t="shared" si="4"/>
        <v>84787.5</v>
      </c>
      <c r="AD14" s="22">
        <f t="shared" si="4"/>
        <v>114950</v>
      </c>
      <c r="AE14" s="22">
        <f t="shared" si="4"/>
        <v>116850</v>
      </c>
      <c r="AF14" s="22">
        <f t="shared" si="4"/>
        <v>148437.5</v>
      </c>
      <c r="AG14" s="22">
        <f t="shared" si="4"/>
        <v>150812.5</v>
      </c>
      <c r="AH14" s="22">
        <f t="shared" si="4"/>
        <v>153187.5</v>
      </c>
      <c r="AI14" s="22">
        <f t="shared" si="4"/>
        <v>155562.5</v>
      </c>
      <c r="AJ14" s="22">
        <f t="shared" si="4"/>
        <v>189525</v>
      </c>
      <c r="AK14" s="22">
        <f t="shared" si="4"/>
        <v>256500.00000000003</v>
      </c>
      <c r="AL14" s="22">
        <f t="shared" si="4"/>
        <v>325375</v>
      </c>
      <c r="AM14" s="22">
        <f t="shared" si="4"/>
        <v>396150.00000000006</v>
      </c>
    </row>
    <row r="15" spans="1:39" ht="15" customHeight="1">
      <c r="B15" s="15" t="s">
        <v>77</v>
      </c>
      <c r="E15" s="36">
        <v>0</v>
      </c>
      <c r="F15" s="36">
        <v>0</v>
      </c>
      <c r="G15" s="36">
        <v>1</v>
      </c>
      <c r="H15" s="36">
        <v>1</v>
      </c>
      <c r="I15" s="36">
        <v>2</v>
      </c>
      <c r="J15" s="36">
        <v>2</v>
      </c>
      <c r="K15" s="36">
        <v>2</v>
      </c>
      <c r="L15" s="36">
        <v>2</v>
      </c>
      <c r="M15" s="36">
        <v>3</v>
      </c>
      <c r="N15" s="36">
        <v>3</v>
      </c>
      <c r="O15" s="36">
        <v>4</v>
      </c>
      <c r="P15" s="36">
        <v>4</v>
      </c>
      <c r="Q15" s="36">
        <v>5</v>
      </c>
      <c r="R15" s="36">
        <v>5</v>
      </c>
      <c r="S15" s="36">
        <v>6</v>
      </c>
      <c r="T15" s="36">
        <v>6</v>
      </c>
      <c r="V15" s="41">
        <v>75000</v>
      </c>
      <c r="X15" s="22">
        <f t="shared" si="4"/>
        <v>0</v>
      </c>
      <c r="Y15" s="22">
        <f t="shared" si="4"/>
        <v>0</v>
      </c>
      <c r="Z15" s="22">
        <f t="shared" si="4"/>
        <v>21562.5</v>
      </c>
      <c r="AA15" s="22">
        <f t="shared" si="4"/>
        <v>21562.5</v>
      </c>
      <c r="AB15" s="22">
        <f t="shared" si="4"/>
        <v>43875</v>
      </c>
      <c r="AC15" s="22">
        <f t="shared" si="4"/>
        <v>44625</v>
      </c>
      <c r="AD15" s="22">
        <f t="shared" si="4"/>
        <v>45375</v>
      </c>
      <c r="AE15" s="22">
        <f t="shared" si="4"/>
        <v>46125</v>
      </c>
      <c r="AF15" s="22">
        <f t="shared" si="4"/>
        <v>70312.5</v>
      </c>
      <c r="AG15" s="22">
        <f t="shared" si="4"/>
        <v>71437.5</v>
      </c>
      <c r="AH15" s="22">
        <f t="shared" si="4"/>
        <v>96750</v>
      </c>
      <c r="AI15" s="22">
        <f t="shared" si="4"/>
        <v>98250</v>
      </c>
      <c r="AJ15" s="22">
        <f t="shared" si="4"/>
        <v>124687.5</v>
      </c>
      <c r="AK15" s="22">
        <f t="shared" si="4"/>
        <v>126562.50000000001</v>
      </c>
      <c r="AL15" s="22">
        <f t="shared" si="4"/>
        <v>154125</v>
      </c>
      <c r="AM15" s="22">
        <f t="shared" si="4"/>
        <v>156375</v>
      </c>
    </row>
    <row r="16" spans="1:39" ht="15" customHeight="1">
      <c r="B16" s="15" t="s">
        <v>33</v>
      </c>
      <c r="E16" s="37">
        <v>0</v>
      </c>
      <c r="F16" s="37">
        <v>0</v>
      </c>
      <c r="G16" s="37">
        <v>1</v>
      </c>
      <c r="H16" s="37">
        <v>2</v>
      </c>
      <c r="I16" s="37">
        <v>2</v>
      </c>
      <c r="J16" s="37">
        <v>2</v>
      </c>
      <c r="K16" s="37">
        <v>3</v>
      </c>
      <c r="L16" s="37">
        <v>3</v>
      </c>
      <c r="M16" s="37">
        <v>3</v>
      </c>
      <c r="N16" s="37">
        <v>4</v>
      </c>
      <c r="O16" s="37">
        <v>4</v>
      </c>
      <c r="P16" s="37">
        <v>4</v>
      </c>
      <c r="Q16" s="37">
        <v>5</v>
      </c>
      <c r="R16" s="37">
        <v>5</v>
      </c>
      <c r="S16" s="37">
        <v>6</v>
      </c>
      <c r="T16" s="37">
        <v>6</v>
      </c>
      <c r="V16" s="41">
        <v>80000</v>
      </c>
      <c r="X16" s="22">
        <f t="shared" si="4"/>
        <v>0</v>
      </c>
      <c r="Y16" s="22">
        <f t="shared" si="4"/>
        <v>0</v>
      </c>
      <c r="Z16" s="22">
        <f t="shared" si="4"/>
        <v>23000</v>
      </c>
      <c r="AA16" s="22">
        <f t="shared" si="4"/>
        <v>46000</v>
      </c>
      <c r="AB16" s="22">
        <f t="shared" si="4"/>
        <v>46800</v>
      </c>
      <c r="AC16" s="22">
        <f t="shared" si="4"/>
        <v>47600</v>
      </c>
      <c r="AD16" s="22">
        <f t="shared" si="4"/>
        <v>72600</v>
      </c>
      <c r="AE16" s="22">
        <f t="shared" si="4"/>
        <v>73800</v>
      </c>
      <c r="AF16" s="22">
        <f t="shared" si="4"/>
        <v>75000</v>
      </c>
      <c r="AG16" s="22">
        <f t="shared" si="4"/>
        <v>101600</v>
      </c>
      <c r="AH16" s="22">
        <f t="shared" si="4"/>
        <v>103200</v>
      </c>
      <c r="AI16" s="22">
        <f t="shared" si="4"/>
        <v>104800</v>
      </c>
      <c r="AJ16" s="22">
        <f t="shared" si="4"/>
        <v>133000</v>
      </c>
      <c r="AK16" s="22">
        <f t="shared" si="4"/>
        <v>135000</v>
      </c>
      <c r="AL16" s="22">
        <f t="shared" si="4"/>
        <v>164400</v>
      </c>
      <c r="AM16" s="22">
        <f t="shared" si="4"/>
        <v>166800.00000000003</v>
      </c>
    </row>
    <row r="17" spans="1:39" s="14" customFormat="1" ht="15" customHeight="1">
      <c r="B17" s="6" t="s">
        <v>12</v>
      </c>
      <c r="C17" s="6"/>
      <c r="D17" s="6"/>
      <c r="E17" s="23">
        <f t="shared" ref="E17:P17" si="5">SUM(E13:E16)</f>
        <v>2</v>
      </c>
      <c r="F17" s="23">
        <f t="shared" si="5"/>
        <v>3</v>
      </c>
      <c r="G17" s="23">
        <f t="shared" si="5"/>
        <v>5</v>
      </c>
      <c r="H17" s="23">
        <f t="shared" si="5"/>
        <v>6</v>
      </c>
      <c r="I17" s="23">
        <f t="shared" si="5"/>
        <v>8</v>
      </c>
      <c r="J17" s="23">
        <f t="shared" si="5"/>
        <v>8</v>
      </c>
      <c r="K17" s="23">
        <f t="shared" si="5"/>
        <v>10</v>
      </c>
      <c r="L17" s="23">
        <f t="shared" si="5"/>
        <v>10</v>
      </c>
      <c r="M17" s="23">
        <f t="shared" si="5"/>
        <v>12</v>
      </c>
      <c r="N17" s="23">
        <f t="shared" si="5"/>
        <v>13</v>
      </c>
      <c r="O17" s="23">
        <f t="shared" si="5"/>
        <v>14</v>
      </c>
      <c r="P17" s="23">
        <f t="shared" si="5"/>
        <v>14</v>
      </c>
      <c r="Q17" s="23">
        <f>SUM(Q13:Q16)</f>
        <v>17</v>
      </c>
      <c r="R17" s="23">
        <f>SUM(R13:R16)</f>
        <v>19</v>
      </c>
      <c r="S17" s="23">
        <f>SUM(S13:S16)</f>
        <v>23</v>
      </c>
      <c r="T17" s="23">
        <f>SUM(T13:T16)</f>
        <v>25</v>
      </c>
      <c r="V17" s="42"/>
      <c r="W17" s="5" t="s">
        <v>46</v>
      </c>
      <c r="X17" s="39">
        <f>SUM(X13:X16)</f>
        <v>63250</v>
      </c>
      <c r="Y17" s="39">
        <f t="shared" ref="Y17:AM17" si="6">SUM(Y13:Y16)</f>
        <v>99187.5</v>
      </c>
      <c r="Z17" s="39">
        <f t="shared" si="6"/>
        <v>135125</v>
      </c>
      <c r="AA17" s="39">
        <f t="shared" si="6"/>
        <v>158125</v>
      </c>
      <c r="AB17" s="39">
        <f t="shared" si="6"/>
        <v>210600</v>
      </c>
      <c r="AC17" s="39">
        <f t="shared" si="6"/>
        <v>214200</v>
      </c>
      <c r="AD17" s="39">
        <f t="shared" si="6"/>
        <v>270737.5</v>
      </c>
      <c r="AE17" s="39">
        <f t="shared" si="6"/>
        <v>275212.5</v>
      </c>
      <c r="AF17" s="39">
        <f t="shared" si="6"/>
        <v>332812.5</v>
      </c>
      <c r="AG17" s="39">
        <f t="shared" si="6"/>
        <v>363537.5</v>
      </c>
      <c r="AH17" s="39">
        <f t="shared" si="6"/>
        <v>393450</v>
      </c>
      <c r="AI17" s="39">
        <f t="shared" si="6"/>
        <v>399550</v>
      </c>
      <c r="AJ17" s="39">
        <f t="shared" si="6"/>
        <v>488775</v>
      </c>
      <c r="AK17" s="39">
        <f t="shared" si="6"/>
        <v>560250</v>
      </c>
      <c r="AL17" s="39">
        <f t="shared" si="6"/>
        <v>686712.5</v>
      </c>
      <c r="AM17" s="39">
        <f t="shared" si="6"/>
        <v>762762.5</v>
      </c>
    </row>
    <row r="18" spans="1:39" ht="15" customHeight="1">
      <c r="R18" s="21"/>
      <c r="S18" s="21"/>
      <c r="T18" s="21"/>
      <c r="V18" s="41"/>
    </row>
    <row r="19" spans="1:39" ht="15" customHeight="1">
      <c r="A19" s="14" t="s">
        <v>13</v>
      </c>
      <c r="R19" s="21"/>
      <c r="S19" s="21"/>
      <c r="T19" s="21"/>
      <c r="V19" s="41"/>
    </row>
    <row r="20" spans="1:39" ht="15" customHeight="1">
      <c r="B20" s="15" t="s">
        <v>14</v>
      </c>
      <c r="E20" s="36">
        <v>1</v>
      </c>
      <c r="F20" s="36">
        <v>1</v>
      </c>
      <c r="G20" s="36">
        <v>1</v>
      </c>
      <c r="H20" s="36">
        <f t="shared" ref="H20:P20" si="7">H6*H13</f>
        <v>1</v>
      </c>
      <c r="I20" s="36">
        <f t="shared" si="7"/>
        <v>1</v>
      </c>
      <c r="J20" s="36">
        <f t="shared" si="7"/>
        <v>1</v>
      </c>
      <c r="K20" s="36">
        <f t="shared" si="7"/>
        <v>1</v>
      </c>
      <c r="L20" s="36">
        <f t="shared" si="7"/>
        <v>1</v>
      </c>
      <c r="M20" s="36">
        <f t="shared" si="7"/>
        <v>1</v>
      </c>
      <c r="N20" s="36">
        <f t="shared" si="7"/>
        <v>1</v>
      </c>
      <c r="O20" s="36">
        <f t="shared" si="7"/>
        <v>1</v>
      </c>
      <c r="P20" s="36">
        <f t="shared" si="7"/>
        <v>1</v>
      </c>
      <c r="Q20" s="36">
        <f>Q6*Q13</f>
        <v>1</v>
      </c>
      <c r="R20" s="36">
        <f>R6*R13</f>
        <v>1</v>
      </c>
      <c r="S20" s="36">
        <f>S6*S13</f>
        <v>1</v>
      </c>
      <c r="T20" s="36">
        <f>T6*T13</f>
        <v>1</v>
      </c>
      <c r="V20" s="41">
        <v>175000</v>
      </c>
      <c r="X20" s="22">
        <f t="shared" ref="X20:AM23" si="8">E20*($V20/4)*X$4</f>
        <v>50312.499999999993</v>
      </c>
      <c r="Y20" s="22">
        <f t="shared" si="8"/>
        <v>50312.499999999993</v>
      </c>
      <c r="Z20" s="22">
        <f t="shared" si="8"/>
        <v>50312.499999999993</v>
      </c>
      <c r="AA20" s="22">
        <f t="shared" si="8"/>
        <v>50312.499999999993</v>
      </c>
      <c r="AB20" s="22">
        <f t="shared" si="8"/>
        <v>51187.5</v>
      </c>
      <c r="AC20" s="22">
        <f t="shared" si="8"/>
        <v>52062.5</v>
      </c>
      <c r="AD20" s="22">
        <f t="shared" si="8"/>
        <v>52937.5</v>
      </c>
      <c r="AE20" s="22">
        <f t="shared" si="8"/>
        <v>53812.5</v>
      </c>
      <c r="AF20" s="22">
        <f t="shared" si="8"/>
        <v>54687.5</v>
      </c>
      <c r="AG20" s="22">
        <f t="shared" si="8"/>
        <v>55562.5</v>
      </c>
      <c r="AH20" s="22">
        <f t="shared" si="8"/>
        <v>56437.5</v>
      </c>
      <c r="AI20" s="22">
        <f t="shared" si="8"/>
        <v>57312.5</v>
      </c>
      <c r="AJ20" s="22">
        <f t="shared" si="8"/>
        <v>58187.5</v>
      </c>
      <c r="AK20" s="22">
        <f t="shared" si="8"/>
        <v>59062.500000000007</v>
      </c>
      <c r="AL20" s="22">
        <f t="shared" si="8"/>
        <v>59937.500000000007</v>
      </c>
      <c r="AM20" s="22">
        <f t="shared" si="8"/>
        <v>60812.500000000007</v>
      </c>
    </row>
    <row r="21" spans="1:39" ht="15" customHeight="1">
      <c r="B21" s="15" t="s">
        <v>15</v>
      </c>
      <c r="E21" s="36">
        <v>1</v>
      </c>
      <c r="F21" s="36">
        <v>2</v>
      </c>
      <c r="G21" s="36">
        <v>4</v>
      </c>
      <c r="H21" s="36">
        <v>5</v>
      </c>
      <c r="I21" s="36">
        <v>7</v>
      </c>
      <c r="J21" s="36">
        <v>8</v>
      </c>
      <c r="K21" s="36">
        <v>9</v>
      </c>
      <c r="L21" s="36">
        <v>10</v>
      </c>
      <c r="M21" s="36">
        <v>12</v>
      </c>
      <c r="N21" s="36">
        <v>14</v>
      </c>
      <c r="O21" s="36">
        <v>16</v>
      </c>
      <c r="P21" s="36">
        <v>18</v>
      </c>
      <c r="Q21" s="36">
        <v>22</v>
      </c>
      <c r="R21" s="36">
        <v>24</v>
      </c>
      <c r="S21" s="36">
        <v>26</v>
      </c>
      <c r="T21" s="36">
        <v>28</v>
      </c>
      <c r="V21" s="41">
        <v>125000</v>
      </c>
      <c r="X21" s="22">
        <f t="shared" si="8"/>
        <v>35937.5</v>
      </c>
      <c r="Y21" s="22">
        <f t="shared" si="8"/>
        <v>71875</v>
      </c>
      <c r="Z21" s="22">
        <f t="shared" si="8"/>
        <v>143750</v>
      </c>
      <c r="AA21" s="22">
        <f t="shared" si="8"/>
        <v>179687.5</v>
      </c>
      <c r="AB21" s="22">
        <f t="shared" si="8"/>
        <v>255937.49999999997</v>
      </c>
      <c r="AC21" s="22">
        <f t="shared" si="8"/>
        <v>297500</v>
      </c>
      <c r="AD21" s="22">
        <f t="shared" si="8"/>
        <v>340312.5</v>
      </c>
      <c r="AE21" s="22">
        <f t="shared" si="8"/>
        <v>384375</v>
      </c>
      <c r="AF21" s="22">
        <f t="shared" si="8"/>
        <v>468750</v>
      </c>
      <c r="AG21" s="22">
        <f t="shared" si="8"/>
        <v>555625</v>
      </c>
      <c r="AH21" s="22">
        <f t="shared" si="8"/>
        <v>645000</v>
      </c>
      <c r="AI21" s="22">
        <f t="shared" si="8"/>
        <v>736875</v>
      </c>
      <c r="AJ21" s="22">
        <f t="shared" si="8"/>
        <v>914375</v>
      </c>
      <c r="AK21" s="22">
        <f t="shared" si="8"/>
        <v>1012500.0000000001</v>
      </c>
      <c r="AL21" s="22">
        <f t="shared" si="8"/>
        <v>1113125</v>
      </c>
      <c r="AM21" s="22">
        <f t="shared" si="8"/>
        <v>1216250</v>
      </c>
    </row>
    <row r="22" spans="1:39" ht="15" customHeight="1">
      <c r="B22" s="15" t="s">
        <v>70</v>
      </c>
      <c r="E22" s="36">
        <f t="shared" ref="E22:T22" si="9">E21</f>
        <v>1</v>
      </c>
      <c r="F22" s="36">
        <f t="shared" si="9"/>
        <v>2</v>
      </c>
      <c r="G22" s="36">
        <f t="shared" si="9"/>
        <v>4</v>
      </c>
      <c r="H22" s="36">
        <f t="shared" si="9"/>
        <v>5</v>
      </c>
      <c r="I22" s="36">
        <f t="shared" si="9"/>
        <v>7</v>
      </c>
      <c r="J22" s="36">
        <f t="shared" si="9"/>
        <v>8</v>
      </c>
      <c r="K22" s="36">
        <f t="shared" si="9"/>
        <v>9</v>
      </c>
      <c r="L22" s="36">
        <f t="shared" si="9"/>
        <v>10</v>
      </c>
      <c r="M22" s="36">
        <f t="shared" si="9"/>
        <v>12</v>
      </c>
      <c r="N22" s="36">
        <f t="shared" si="9"/>
        <v>14</v>
      </c>
      <c r="O22" s="36">
        <f t="shared" si="9"/>
        <v>16</v>
      </c>
      <c r="P22" s="36">
        <f t="shared" si="9"/>
        <v>18</v>
      </c>
      <c r="Q22" s="36">
        <f t="shared" si="9"/>
        <v>22</v>
      </c>
      <c r="R22" s="36">
        <f t="shared" si="9"/>
        <v>24</v>
      </c>
      <c r="S22" s="36">
        <f t="shared" si="9"/>
        <v>26</v>
      </c>
      <c r="T22" s="36">
        <f t="shared" si="9"/>
        <v>28</v>
      </c>
      <c r="V22" s="41">
        <v>75000</v>
      </c>
      <c r="X22" s="22">
        <f t="shared" si="8"/>
        <v>21562.5</v>
      </c>
      <c r="Y22" s="22">
        <f t="shared" si="8"/>
        <v>43125</v>
      </c>
      <c r="Z22" s="22">
        <f t="shared" si="8"/>
        <v>86250</v>
      </c>
      <c r="AA22" s="22">
        <f t="shared" si="8"/>
        <v>107812.49999999999</v>
      </c>
      <c r="AB22" s="22">
        <f t="shared" si="8"/>
        <v>153562.5</v>
      </c>
      <c r="AC22" s="22">
        <f t="shared" si="8"/>
        <v>178500</v>
      </c>
      <c r="AD22" s="22">
        <f t="shared" si="8"/>
        <v>204187.5</v>
      </c>
      <c r="AE22" s="22">
        <f t="shared" si="8"/>
        <v>230625</v>
      </c>
      <c r="AF22" s="22">
        <f t="shared" si="8"/>
        <v>281250</v>
      </c>
      <c r="AG22" s="22">
        <f t="shared" si="8"/>
        <v>333375</v>
      </c>
      <c r="AH22" s="22">
        <f t="shared" si="8"/>
        <v>387000</v>
      </c>
      <c r="AI22" s="22">
        <f t="shared" si="8"/>
        <v>442125</v>
      </c>
      <c r="AJ22" s="22">
        <f t="shared" si="8"/>
        <v>548625</v>
      </c>
      <c r="AK22" s="22">
        <f t="shared" si="8"/>
        <v>607500</v>
      </c>
      <c r="AL22" s="22">
        <f t="shared" si="8"/>
        <v>667875</v>
      </c>
      <c r="AM22" s="22">
        <f t="shared" si="8"/>
        <v>729750.00000000012</v>
      </c>
    </row>
    <row r="23" spans="1:39" ht="15" customHeight="1">
      <c r="B23" s="15" t="s">
        <v>71</v>
      </c>
      <c r="E23" s="37">
        <v>1</v>
      </c>
      <c r="F23" s="37">
        <v>1</v>
      </c>
      <c r="G23" s="37">
        <v>2</v>
      </c>
      <c r="H23" s="37">
        <v>2</v>
      </c>
      <c r="I23" s="37">
        <v>3</v>
      </c>
      <c r="J23" s="37">
        <v>3</v>
      </c>
      <c r="K23" s="37">
        <v>4</v>
      </c>
      <c r="L23" s="37">
        <v>4</v>
      </c>
      <c r="M23" s="37">
        <v>5</v>
      </c>
      <c r="N23" s="37">
        <v>5</v>
      </c>
      <c r="O23" s="37">
        <v>6</v>
      </c>
      <c r="P23" s="37">
        <v>6</v>
      </c>
      <c r="Q23" s="37">
        <v>7</v>
      </c>
      <c r="R23" s="37">
        <v>7</v>
      </c>
      <c r="S23" s="37">
        <v>8</v>
      </c>
      <c r="T23" s="37">
        <v>8</v>
      </c>
      <c r="V23" s="41">
        <v>50000</v>
      </c>
      <c r="X23" s="22">
        <f t="shared" si="8"/>
        <v>14374.999999999998</v>
      </c>
      <c r="Y23" s="22">
        <f t="shared" si="8"/>
        <v>14374.999999999998</v>
      </c>
      <c r="Z23" s="22">
        <f t="shared" si="8"/>
        <v>28749.999999999996</v>
      </c>
      <c r="AA23" s="22">
        <f t="shared" si="8"/>
        <v>28749.999999999996</v>
      </c>
      <c r="AB23" s="22">
        <f t="shared" si="8"/>
        <v>43875</v>
      </c>
      <c r="AC23" s="22">
        <f t="shared" si="8"/>
        <v>44625</v>
      </c>
      <c r="AD23" s="22">
        <f t="shared" si="8"/>
        <v>60500</v>
      </c>
      <c r="AE23" s="22">
        <f t="shared" si="8"/>
        <v>61500</v>
      </c>
      <c r="AF23" s="22">
        <f t="shared" si="8"/>
        <v>78125</v>
      </c>
      <c r="AG23" s="22">
        <f t="shared" si="8"/>
        <v>79375</v>
      </c>
      <c r="AH23" s="22">
        <f t="shared" si="8"/>
        <v>96750</v>
      </c>
      <c r="AI23" s="22">
        <f t="shared" si="8"/>
        <v>98250</v>
      </c>
      <c r="AJ23" s="22">
        <f t="shared" si="8"/>
        <v>116375</v>
      </c>
      <c r="AK23" s="22">
        <f t="shared" si="8"/>
        <v>118125.00000000001</v>
      </c>
      <c r="AL23" s="22">
        <f t="shared" si="8"/>
        <v>137000</v>
      </c>
      <c r="AM23" s="22">
        <f t="shared" si="8"/>
        <v>139000</v>
      </c>
    </row>
    <row r="24" spans="1:39" s="14" customFormat="1" ht="15" customHeight="1">
      <c r="B24" s="6" t="s">
        <v>16</v>
      </c>
      <c r="C24" s="6"/>
      <c r="D24" s="6"/>
      <c r="E24" s="23">
        <f t="shared" ref="E24:P24" si="10">SUM(E20:E23)</f>
        <v>4</v>
      </c>
      <c r="F24" s="23">
        <f t="shared" si="10"/>
        <v>6</v>
      </c>
      <c r="G24" s="23">
        <f t="shared" si="10"/>
        <v>11</v>
      </c>
      <c r="H24" s="23">
        <f t="shared" si="10"/>
        <v>13</v>
      </c>
      <c r="I24" s="23">
        <f t="shared" si="10"/>
        <v>18</v>
      </c>
      <c r="J24" s="23">
        <f t="shared" si="10"/>
        <v>20</v>
      </c>
      <c r="K24" s="23">
        <f t="shared" si="10"/>
        <v>23</v>
      </c>
      <c r="L24" s="23">
        <f t="shared" si="10"/>
        <v>25</v>
      </c>
      <c r="M24" s="23">
        <f t="shared" si="10"/>
        <v>30</v>
      </c>
      <c r="N24" s="23">
        <f t="shared" si="10"/>
        <v>34</v>
      </c>
      <c r="O24" s="23">
        <f t="shared" si="10"/>
        <v>39</v>
      </c>
      <c r="P24" s="23">
        <f t="shared" si="10"/>
        <v>43</v>
      </c>
      <c r="Q24" s="23">
        <f>SUM(Q20:Q23)</f>
        <v>52</v>
      </c>
      <c r="R24" s="23">
        <f>SUM(R20:R23)</f>
        <v>56</v>
      </c>
      <c r="S24" s="23">
        <f>SUM(S20:S23)</f>
        <v>61</v>
      </c>
      <c r="T24" s="23">
        <f>SUM(T20:T23)</f>
        <v>65</v>
      </c>
      <c r="V24" s="42"/>
      <c r="W24" s="5" t="s">
        <v>46</v>
      </c>
      <c r="X24" s="39">
        <f>SUM(X20:X23)</f>
        <v>122187.5</v>
      </c>
      <c r="Y24" s="39">
        <f t="shared" ref="Y24:AM24" si="11">SUM(Y20:Y23)</f>
        <v>179687.5</v>
      </c>
      <c r="Z24" s="39">
        <f t="shared" si="11"/>
        <v>309062.5</v>
      </c>
      <c r="AA24" s="39">
        <f t="shared" si="11"/>
        <v>366562.5</v>
      </c>
      <c r="AB24" s="39">
        <f t="shared" si="11"/>
        <v>504562.5</v>
      </c>
      <c r="AC24" s="39">
        <f t="shared" si="11"/>
        <v>572687.5</v>
      </c>
      <c r="AD24" s="39">
        <f t="shared" si="11"/>
        <v>657937.5</v>
      </c>
      <c r="AE24" s="39">
        <f t="shared" si="11"/>
        <v>730312.5</v>
      </c>
      <c r="AF24" s="39">
        <f t="shared" si="11"/>
        <v>882812.5</v>
      </c>
      <c r="AG24" s="39">
        <f t="shared" si="11"/>
        <v>1023937.5</v>
      </c>
      <c r="AH24" s="39">
        <f t="shared" si="11"/>
        <v>1185187.5</v>
      </c>
      <c r="AI24" s="39">
        <f t="shared" si="11"/>
        <v>1334562.5</v>
      </c>
      <c r="AJ24" s="39">
        <f t="shared" si="11"/>
        <v>1637562.5</v>
      </c>
      <c r="AK24" s="39">
        <f t="shared" si="11"/>
        <v>1797187.5000000002</v>
      </c>
      <c r="AL24" s="39">
        <f t="shared" si="11"/>
        <v>1977937.5</v>
      </c>
      <c r="AM24" s="39">
        <f t="shared" si="11"/>
        <v>2145812.5</v>
      </c>
    </row>
    <row r="25" spans="1:39" ht="15" customHeight="1">
      <c r="R25" s="21"/>
      <c r="S25" s="21"/>
      <c r="T25" s="21"/>
      <c r="V25" s="41"/>
    </row>
    <row r="26" spans="1:39" ht="15" customHeight="1">
      <c r="A26" s="14" t="s">
        <v>17</v>
      </c>
      <c r="R26" s="21"/>
      <c r="S26" s="21"/>
      <c r="T26" s="21"/>
      <c r="V26" s="41"/>
    </row>
    <row r="27" spans="1:39" ht="14.25" customHeight="1">
      <c r="B27" s="15" t="s">
        <v>34</v>
      </c>
      <c r="E27" s="36">
        <v>1</v>
      </c>
      <c r="F27" s="36">
        <v>1</v>
      </c>
      <c r="G27" s="36">
        <v>1</v>
      </c>
      <c r="H27" s="36">
        <v>1</v>
      </c>
      <c r="I27" s="36">
        <v>1</v>
      </c>
      <c r="J27" s="36">
        <v>1</v>
      </c>
      <c r="K27" s="36">
        <v>1</v>
      </c>
      <c r="L27" s="36">
        <v>1</v>
      </c>
      <c r="M27" s="36">
        <v>1</v>
      </c>
      <c r="N27" s="36">
        <v>1</v>
      </c>
      <c r="O27" s="36">
        <v>1</v>
      </c>
      <c r="P27" s="36">
        <v>1</v>
      </c>
      <c r="Q27" s="36">
        <v>1</v>
      </c>
      <c r="R27" s="36">
        <v>1</v>
      </c>
      <c r="S27" s="36">
        <v>1</v>
      </c>
      <c r="T27" s="36">
        <v>1</v>
      </c>
      <c r="V27" s="41">
        <v>150000</v>
      </c>
      <c r="X27" s="22">
        <f t="shared" ref="X27:AM31" si="12">E27*($V27/4)*X$4</f>
        <v>43125</v>
      </c>
      <c r="Y27" s="22">
        <f t="shared" si="12"/>
        <v>43125</v>
      </c>
      <c r="Z27" s="22">
        <f t="shared" si="12"/>
        <v>43125</v>
      </c>
      <c r="AA27" s="22">
        <f t="shared" si="12"/>
        <v>43125</v>
      </c>
      <c r="AB27" s="22">
        <f t="shared" si="12"/>
        <v>43875</v>
      </c>
      <c r="AC27" s="22">
        <f t="shared" si="12"/>
        <v>44625</v>
      </c>
      <c r="AD27" s="22">
        <f t="shared" si="12"/>
        <v>45375</v>
      </c>
      <c r="AE27" s="22">
        <f t="shared" si="12"/>
        <v>46125</v>
      </c>
      <c r="AF27" s="22">
        <f t="shared" si="12"/>
        <v>46875</v>
      </c>
      <c r="AG27" s="22">
        <f t="shared" si="12"/>
        <v>47625</v>
      </c>
      <c r="AH27" s="22">
        <f t="shared" si="12"/>
        <v>48375</v>
      </c>
      <c r="AI27" s="22">
        <f t="shared" si="12"/>
        <v>49125</v>
      </c>
      <c r="AJ27" s="22">
        <f t="shared" si="12"/>
        <v>49875</v>
      </c>
      <c r="AK27" s="22">
        <f t="shared" si="12"/>
        <v>50625</v>
      </c>
      <c r="AL27" s="22">
        <f t="shared" si="12"/>
        <v>51375.000000000007</v>
      </c>
      <c r="AM27" s="22">
        <f t="shared" si="12"/>
        <v>52125.000000000007</v>
      </c>
    </row>
    <row r="28" spans="1:39" ht="14.25" customHeight="1">
      <c r="B28" s="15" t="s">
        <v>18</v>
      </c>
      <c r="E28" s="36">
        <v>1</v>
      </c>
      <c r="F28" s="36">
        <v>1</v>
      </c>
      <c r="G28" s="36">
        <v>1</v>
      </c>
      <c r="H28" s="36">
        <v>1</v>
      </c>
      <c r="I28" s="36">
        <v>1</v>
      </c>
      <c r="J28" s="36">
        <v>1</v>
      </c>
      <c r="K28" s="36">
        <v>1</v>
      </c>
      <c r="L28" s="36">
        <v>1</v>
      </c>
      <c r="M28" s="36">
        <v>1</v>
      </c>
      <c r="N28" s="36">
        <v>1</v>
      </c>
      <c r="O28" s="36">
        <v>1</v>
      </c>
      <c r="P28" s="36">
        <v>1</v>
      </c>
      <c r="Q28" s="36">
        <v>1</v>
      </c>
      <c r="R28" s="36">
        <v>1</v>
      </c>
      <c r="S28" s="36">
        <v>1</v>
      </c>
      <c r="T28" s="36">
        <v>1</v>
      </c>
      <c r="V28" s="41">
        <v>120000</v>
      </c>
      <c r="X28" s="22">
        <f t="shared" si="12"/>
        <v>34500</v>
      </c>
      <c r="Y28" s="22">
        <f t="shared" si="12"/>
        <v>34500</v>
      </c>
      <c r="Z28" s="22">
        <f t="shared" si="12"/>
        <v>34500</v>
      </c>
      <c r="AA28" s="22">
        <f t="shared" si="12"/>
        <v>34500</v>
      </c>
      <c r="AB28" s="22">
        <f t="shared" si="12"/>
        <v>35100</v>
      </c>
      <c r="AC28" s="22">
        <f t="shared" si="12"/>
        <v>35700</v>
      </c>
      <c r="AD28" s="22">
        <f t="shared" si="12"/>
        <v>36300</v>
      </c>
      <c r="AE28" s="22">
        <f t="shared" si="12"/>
        <v>36900</v>
      </c>
      <c r="AF28" s="22">
        <f t="shared" si="12"/>
        <v>37500</v>
      </c>
      <c r="AG28" s="22">
        <f t="shared" si="12"/>
        <v>38100</v>
      </c>
      <c r="AH28" s="22">
        <f t="shared" si="12"/>
        <v>38700</v>
      </c>
      <c r="AI28" s="22">
        <f t="shared" si="12"/>
        <v>39300</v>
      </c>
      <c r="AJ28" s="22">
        <f t="shared" si="12"/>
        <v>39900</v>
      </c>
      <c r="AK28" s="22">
        <f t="shared" si="12"/>
        <v>40500</v>
      </c>
      <c r="AL28" s="22">
        <f t="shared" si="12"/>
        <v>41100</v>
      </c>
      <c r="AM28" s="22">
        <f t="shared" si="12"/>
        <v>41700.000000000007</v>
      </c>
    </row>
    <row r="29" spans="1:39" ht="14.25" customHeight="1">
      <c r="B29" s="15" t="s">
        <v>53</v>
      </c>
      <c r="E29" s="36">
        <v>1</v>
      </c>
      <c r="F29" s="36">
        <v>1</v>
      </c>
      <c r="G29" s="36">
        <v>2</v>
      </c>
      <c r="H29" s="36">
        <v>2</v>
      </c>
      <c r="I29" s="36">
        <v>3</v>
      </c>
      <c r="J29" s="36">
        <v>3</v>
      </c>
      <c r="K29" s="36">
        <v>4</v>
      </c>
      <c r="L29" s="36">
        <v>4</v>
      </c>
      <c r="M29" s="36">
        <v>6</v>
      </c>
      <c r="N29" s="36">
        <v>6</v>
      </c>
      <c r="O29" s="36">
        <v>8</v>
      </c>
      <c r="P29" s="36">
        <v>8</v>
      </c>
      <c r="Q29" s="36">
        <v>10</v>
      </c>
      <c r="R29" s="36">
        <v>12</v>
      </c>
      <c r="S29" s="36">
        <v>14</v>
      </c>
      <c r="T29" s="36">
        <v>16</v>
      </c>
      <c r="V29" s="41">
        <v>50000</v>
      </c>
      <c r="X29" s="22">
        <f t="shared" si="12"/>
        <v>14374.999999999998</v>
      </c>
      <c r="Y29" s="22">
        <f t="shared" si="12"/>
        <v>14374.999999999998</v>
      </c>
      <c r="Z29" s="22">
        <f t="shared" si="12"/>
        <v>28749.999999999996</v>
      </c>
      <c r="AA29" s="22">
        <f t="shared" si="12"/>
        <v>28749.999999999996</v>
      </c>
      <c r="AB29" s="22">
        <f t="shared" si="12"/>
        <v>43875</v>
      </c>
      <c r="AC29" s="22">
        <f t="shared" si="12"/>
        <v>44625</v>
      </c>
      <c r="AD29" s="22">
        <f t="shared" si="12"/>
        <v>60500</v>
      </c>
      <c r="AE29" s="22">
        <f t="shared" si="12"/>
        <v>61500</v>
      </c>
      <c r="AF29" s="22">
        <f t="shared" si="12"/>
        <v>93750</v>
      </c>
      <c r="AG29" s="22">
        <f t="shared" si="12"/>
        <v>95250</v>
      </c>
      <c r="AH29" s="22">
        <f t="shared" si="12"/>
        <v>129000</v>
      </c>
      <c r="AI29" s="22">
        <f t="shared" si="12"/>
        <v>131000</v>
      </c>
      <c r="AJ29" s="22">
        <f t="shared" si="12"/>
        <v>166250</v>
      </c>
      <c r="AK29" s="22">
        <f t="shared" si="12"/>
        <v>202500</v>
      </c>
      <c r="AL29" s="22">
        <f t="shared" si="12"/>
        <v>239750.00000000003</v>
      </c>
      <c r="AM29" s="22">
        <f t="shared" si="12"/>
        <v>278000</v>
      </c>
    </row>
    <row r="30" spans="1:39" ht="14.25" customHeight="1">
      <c r="B30" s="15" t="s">
        <v>74</v>
      </c>
      <c r="E30" s="36">
        <v>1</v>
      </c>
      <c r="F30" s="36">
        <v>2</v>
      </c>
      <c r="G30" s="36">
        <v>3</v>
      </c>
      <c r="H30" s="36">
        <v>3</v>
      </c>
      <c r="I30" s="36">
        <v>4</v>
      </c>
      <c r="J30" s="36">
        <v>4</v>
      </c>
      <c r="K30" s="36">
        <v>4</v>
      </c>
      <c r="L30" s="36">
        <v>4</v>
      </c>
      <c r="M30" s="36">
        <v>6</v>
      </c>
      <c r="N30" s="36">
        <v>6</v>
      </c>
      <c r="O30" s="36">
        <v>8</v>
      </c>
      <c r="P30" s="36">
        <v>8</v>
      </c>
      <c r="Q30" s="36">
        <v>10</v>
      </c>
      <c r="R30" s="36">
        <v>10</v>
      </c>
      <c r="S30" s="36">
        <v>12</v>
      </c>
      <c r="T30" s="36">
        <v>12</v>
      </c>
      <c r="V30" s="41">
        <v>50000</v>
      </c>
      <c r="X30" s="22">
        <f t="shared" si="12"/>
        <v>14374.999999999998</v>
      </c>
      <c r="Y30" s="22">
        <f t="shared" si="12"/>
        <v>28749.999999999996</v>
      </c>
      <c r="Z30" s="22">
        <f t="shared" si="12"/>
        <v>43125</v>
      </c>
      <c r="AA30" s="22">
        <f t="shared" si="12"/>
        <v>43125</v>
      </c>
      <c r="AB30" s="22">
        <f t="shared" si="12"/>
        <v>58500</v>
      </c>
      <c r="AC30" s="22">
        <f t="shared" si="12"/>
        <v>59500</v>
      </c>
      <c r="AD30" s="22">
        <f t="shared" si="12"/>
        <v>60500</v>
      </c>
      <c r="AE30" s="22">
        <f t="shared" si="12"/>
        <v>61500</v>
      </c>
      <c r="AF30" s="22">
        <f t="shared" si="12"/>
        <v>93750</v>
      </c>
      <c r="AG30" s="22">
        <f t="shared" si="12"/>
        <v>95250</v>
      </c>
      <c r="AH30" s="22">
        <f t="shared" si="12"/>
        <v>129000</v>
      </c>
      <c r="AI30" s="22">
        <f t="shared" si="12"/>
        <v>131000</v>
      </c>
      <c r="AJ30" s="22">
        <f t="shared" si="12"/>
        <v>166250</v>
      </c>
      <c r="AK30" s="22">
        <f t="shared" si="12"/>
        <v>168750</v>
      </c>
      <c r="AL30" s="22">
        <f t="shared" si="12"/>
        <v>205500.00000000003</v>
      </c>
      <c r="AM30" s="22">
        <f t="shared" si="12"/>
        <v>208500.00000000003</v>
      </c>
    </row>
    <row r="31" spans="1:39" ht="15" customHeight="1">
      <c r="B31" s="15" t="s">
        <v>33</v>
      </c>
      <c r="E31" s="37">
        <v>1</v>
      </c>
      <c r="F31" s="37">
        <v>1</v>
      </c>
      <c r="G31" s="37">
        <v>2</v>
      </c>
      <c r="H31" s="37">
        <v>2</v>
      </c>
      <c r="I31" s="37">
        <v>3</v>
      </c>
      <c r="J31" s="37">
        <v>3</v>
      </c>
      <c r="K31" s="37">
        <v>4</v>
      </c>
      <c r="L31" s="37">
        <v>4</v>
      </c>
      <c r="M31" s="37">
        <v>5</v>
      </c>
      <c r="N31" s="37">
        <v>5</v>
      </c>
      <c r="O31" s="37">
        <v>6</v>
      </c>
      <c r="P31" s="37">
        <v>6</v>
      </c>
      <c r="Q31" s="37">
        <v>8</v>
      </c>
      <c r="R31" s="37">
        <v>10</v>
      </c>
      <c r="S31" s="37">
        <v>12</v>
      </c>
      <c r="T31" s="37">
        <v>14</v>
      </c>
      <c r="V31" s="41">
        <v>80000</v>
      </c>
      <c r="X31" s="22">
        <f t="shared" si="12"/>
        <v>23000</v>
      </c>
      <c r="Y31" s="22">
        <f t="shared" si="12"/>
        <v>23000</v>
      </c>
      <c r="Z31" s="22">
        <f t="shared" si="12"/>
        <v>46000</v>
      </c>
      <c r="AA31" s="22">
        <f t="shared" si="12"/>
        <v>46000</v>
      </c>
      <c r="AB31" s="22">
        <f t="shared" si="12"/>
        <v>70200</v>
      </c>
      <c r="AC31" s="22">
        <f t="shared" si="12"/>
        <v>71400</v>
      </c>
      <c r="AD31" s="22">
        <f t="shared" si="12"/>
        <v>96800</v>
      </c>
      <c r="AE31" s="22">
        <f t="shared" si="12"/>
        <v>98400</v>
      </c>
      <c r="AF31" s="22">
        <f t="shared" si="12"/>
        <v>125000</v>
      </c>
      <c r="AG31" s="22">
        <f t="shared" si="12"/>
        <v>127000</v>
      </c>
      <c r="AH31" s="22">
        <f t="shared" si="12"/>
        <v>154800</v>
      </c>
      <c r="AI31" s="22">
        <f t="shared" si="12"/>
        <v>157200</v>
      </c>
      <c r="AJ31" s="22">
        <f t="shared" si="12"/>
        <v>212800</v>
      </c>
      <c r="AK31" s="22">
        <f t="shared" si="12"/>
        <v>270000</v>
      </c>
      <c r="AL31" s="22">
        <f t="shared" si="12"/>
        <v>328800</v>
      </c>
      <c r="AM31" s="22">
        <f t="shared" si="12"/>
        <v>389200.00000000006</v>
      </c>
    </row>
    <row r="32" spans="1:39" s="14" customFormat="1" ht="15" customHeight="1">
      <c r="B32" s="6" t="s">
        <v>19</v>
      </c>
      <c r="C32" s="6"/>
      <c r="D32" s="6"/>
      <c r="E32" s="23">
        <f>SUM(E27:E31)</f>
        <v>5</v>
      </c>
      <c r="F32" s="23">
        <f t="shared" ref="F32:T32" si="13">SUM(F27:F31)</f>
        <v>6</v>
      </c>
      <c r="G32" s="23">
        <f t="shared" si="13"/>
        <v>9</v>
      </c>
      <c r="H32" s="23">
        <f t="shared" si="13"/>
        <v>9</v>
      </c>
      <c r="I32" s="23">
        <f t="shared" si="13"/>
        <v>12</v>
      </c>
      <c r="J32" s="23">
        <f t="shared" si="13"/>
        <v>12</v>
      </c>
      <c r="K32" s="23">
        <f t="shared" si="13"/>
        <v>14</v>
      </c>
      <c r="L32" s="23">
        <f t="shared" si="13"/>
        <v>14</v>
      </c>
      <c r="M32" s="23">
        <f t="shared" si="13"/>
        <v>19</v>
      </c>
      <c r="N32" s="23">
        <f t="shared" si="13"/>
        <v>19</v>
      </c>
      <c r="O32" s="23">
        <f t="shared" si="13"/>
        <v>24</v>
      </c>
      <c r="P32" s="23">
        <f t="shared" si="13"/>
        <v>24</v>
      </c>
      <c r="Q32" s="23">
        <f t="shared" si="13"/>
        <v>30</v>
      </c>
      <c r="R32" s="23">
        <f t="shared" si="13"/>
        <v>34</v>
      </c>
      <c r="S32" s="23">
        <f t="shared" si="13"/>
        <v>40</v>
      </c>
      <c r="T32" s="23">
        <f t="shared" si="13"/>
        <v>44</v>
      </c>
      <c r="V32" s="19"/>
      <c r="W32" s="5" t="s">
        <v>46</v>
      </c>
      <c r="X32" s="39">
        <f>SUM(X27:X31)</f>
        <v>129375</v>
      </c>
      <c r="Y32" s="39">
        <f t="shared" ref="Y32:AM32" si="14">SUM(Y27:Y31)</f>
        <v>143750</v>
      </c>
      <c r="Z32" s="39">
        <f t="shared" si="14"/>
        <v>195500</v>
      </c>
      <c r="AA32" s="39">
        <f t="shared" si="14"/>
        <v>195500</v>
      </c>
      <c r="AB32" s="39">
        <f t="shared" si="14"/>
        <v>251550</v>
      </c>
      <c r="AC32" s="39">
        <f t="shared" si="14"/>
        <v>255850</v>
      </c>
      <c r="AD32" s="39">
        <f t="shared" si="14"/>
        <v>299475</v>
      </c>
      <c r="AE32" s="39">
        <f t="shared" si="14"/>
        <v>304425</v>
      </c>
      <c r="AF32" s="39">
        <f t="shared" si="14"/>
        <v>396875</v>
      </c>
      <c r="AG32" s="39">
        <f t="shared" si="14"/>
        <v>403225</v>
      </c>
      <c r="AH32" s="39">
        <f t="shared" si="14"/>
        <v>499875</v>
      </c>
      <c r="AI32" s="39">
        <f t="shared" si="14"/>
        <v>507625</v>
      </c>
      <c r="AJ32" s="39">
        <f t="shared" si="14"/>
        <v>635075</v>
      </c>
      <c r="AK32" s="39">
        <f t="shared" si="14"/>
        <v>732375</v>
      </c>
      <c r="AL32" s="39">
        <f t="shared" si="14"/>
        <v>866525</v>
      </c>
      <c r="AM32" s="39">
        <f t="shared" si="14"/>
        <v>969525</v>
      </c>
    </row>
    <row r="33" spans="1:20" ht="15" customHeight="1">
      <c r="R33" s="21"/>
      <c r="S33" s="21"/>
      <c r="T33" s="21"/>
    </row>
    <row r="34" spans="1:20" ht="15" customHeight="1">
      <c r="A34" s="14" t="s">
        <v>20</v>
      </c>
      <c r="E34" s="23">
        <f t="shared" ref="E34:P34" si="15">E10+E17+E24+E32</f>
        <v>16</v>
      </c>
      <c r="F34" s="23">
        <f t="shared" si="15"/>
        <v>25</v>
      </c>
      <c r="G34" s="23">
        <f t="shared" si="15"/>
        <v>37</v>
      </c>
      <c r="H34" s="23">
        <f t="shared" si="15"/>
        <v>43</v>
      </c>
      <c r="I34" s="23">
        <f t="shared" si="15"/>
        <v>56</v>
      </c>
      <c r="J34" s="23">
        <f t="shared" si="15"/>
        <v>65</v>
      </c>
      <c r="K34" s="23">
        <f t="shared" si="15"/>
        <v>77</v>
      </c>
      <c r="L34" s="23">
        <f t="shared" si="15"/>
        <v>84</v>
      </c>
      <c r="M34" s="23">
        <f t="shared" si="15"/>
        <v>107</v>
      </c>
      <c r="N34" s="23">
        <f t="shared" si="15"/>
        <v>117</v>
      </c>
      <c r="O34" s="23">
        <f t="shared" si="15"/>
        <v>133</v>
      </c>
      <c r="P34" s="23">
        <f t="shared" si="15"/>
        <v>147</v>
      </c>
      <c r="Q34" s="23">
        <f>Q10+Q17+Q24+Q32</f>
        <v>171</v>
      </c>
      <c r="R34" s="23">
        <f>R10+R17+R24+R32</f>
        <v>186</v>
      </c>
      <c r="S34" s="23">
        <f>S10+S17+S24+S32</f>
        <v>206</v>
      </c>
      <c r="T34" s="23">
        <f>T10+T17+T24+T32</f>
        <v>221</v>
      </c>
    </row>
    <row r="36" spans="1:20" ht="15" customHeight="1">
      <c r="A36" s="14" t="s">
        <v>73</v>
      </c>
      <c r="E36" s="21">
        <f>('Sales Plan'!E13*4)/'Staffing Plan'!E34/1000</f>
        <v>0</v>
      </c>
      <c r="F36" s="21">
        <f>('Sales Plan'!F13*4)/'Staffing Plan'!F34/1000</f>
        <v>24</v>
      </c>
      <c r="G36" s="21">
        <f>('Sales Plan'!G13*4)/'Staffing Plan'!G34/1000</f>
        <v>40.54054054054054</v>
      </c>
      <c r="H36" s="21">
        <f>('Sales Plan'!H13*4)/'Staffing Plan'!H34/1000</f>
        <v>69.767441860465112</v>
      </c>
      <c r="I36" s="21">
        <f>('Sales Plan'!I13*4)/'Staffing Plan'!I34/1000</f>
        <v>121.42857142857143</v>
      </c>
      <c r="J36" s="21">
        <f>('Sales Plan'!J13*4)/'Staffing Plan'!J34/1000</f>
        <v>156.92307692307693</v>
      </c>
      <c r="K36" s="21">
        <f>('Sales Plan'!K13*4)/'Staffing Plan'!K34/1000</f>
        <v>176.62337662337663</v>
      </c>
      <c r="L36" s="21">
        <f>('Sales Plan'!L13*4)/'Staffing Plan'!L34/1000</f>
        <v>202.38095238095238</v>
      </c>
      <c r="M36" s="21">
        <f>('Sales Plan'!M13*4)/'Staffing Plan'!M34/1000</f>
        <v>243.92523364485982</v>
      </c>
      <c r="N36" s="21">
        <f>('Sales Plan'!N13*4)/'Staffing Plan'!N34/1000</f>
        <v>303.41880341880346</v>
      </c>
      <c r="O36" s="21">
        <f>('Sales Plan'!O13*4)/'Staffing Plan'!O34/1000</f>
        <v>349.62406015037595</v>
      </c>
      <c r="P36" s="21">
        <f>('Sales Plan'!P13*4)/'Staffing Plan'!P34/1000</f>
        <v>391.15646258503403</v>
      </c>
      <c r="Q36" s="21">
        <f>('Sales Plan'!Q13*4)/'Staffing Plan'!Q34/1000</f>
        <v>391.81286549707602</v>
      </c>
      <c r="R36" s="21">
        <f>('Sales Plan'!R13*4)/'Staffing Plan'!R34/1000</f>
        <v>379.0322580645161</v>
      </c>
      <c r="S36" s="21">
        <f>('Sales Plan'!S13*4)/'Staffing Plan'!S34/1000</f>
        <v>385.92233009708735</v>
      </c>
      <c r="T36" s="21">
        <f>('Sales Plan'!T13*4)/'Staffing Plan'!T34/1000</f>
        <v>384.61538461538464</v>
      </c>
    </row>
    <row r="37" spans="1:20" ht="15" customHeight="1">
      <c r="C37" s="15" t="s">
        <v>102</v>
      </c>
    </row>
    <row r="38" spans="1:20" ht="15" customHeight="1">
      <c r="A38" s="14" t="s">
        <v>69</v>
      </c>
      <c r="C38" s="40">
        <v>350000</v>
      </c>
      <c r="E38" s="21">
        <f>'P &amp; L by Qtr'!E7*4/$C38</f>
        <v>0</v>
      </c>
      <c r="F38" s="21">
        <f>'P &amp; L by Qtr'!F7*4/$C38</f>
        <v>1.7142857142857142</v>
      </c>
      <c r="G38" s="21">
        <f>'P &amp; L by Qtr'!G7*4/$C38</f>
        <v>4.2857142857142856</v>
      </c>
      <c r="H38" s="21">
        <f>'P &amp; L by Qtr'!H7*4/$C38</f>
        <v>8.5714285714285712</v>
      </c>
      <c r="I38" s="21">
        <f>'P &amp; L by Qtr'!I7*4/$C38</f>
        <v>19.428571428571427</v>
      </c>
      <c r="J38" s="21">
        <f>'P &amp; L by Qtr'!J7*4/$C38</f>
        <v>29.142857142857142</v>
      </c>
      <c r="K38" s="21">
        <f>'P &amp; L by Qtr'!K7*4/$C38</f>
        <v>38.857142857142854</v>
      </c>
      <c r="L38" s="21">
        <f>'P &amp; L by Qtr'!L7*4/$C38</f>
        <v>48.571428571428569</v>
      </c>
      <c r="M38" s="21">
        <f>'P &amp; L by Qtr'!M7*4/$C38</f>
        <v>74.571428571428569</v>
      </c>
      <c r="N38" s="21">
        <f>'P &amp; L by Qtr'!N7*4/$C38</f>
        <v>101.42857142857143</v>
      </c>
      <c r="O38" s="21">
        <f>'P &amp; L by Qtr'!O7*4/$C38</f>
        <v>132.85714285714286</v>
      </c>
      <c r="P38" s="21">
        <f>'P &amp; L by Qtr'!P7*4/$C38</f>
        <v>164.28571428571428</v>
      </c>
      <c r="Q38" s="21">
        <f>'P &amp; L by Qtr'!Q7*4/$C38</f>
        <v>191.42857142857142</v>
      </c>
      <c r="R38" s="21">
        <f>'P &amp; L by Qtr'!R7*4/$C38</f>
        <v>201.42857142857142</v>
      </c>
      <c r="S38" s="21">
        <f>'P &amp; L by Qtr'!S7*4/$C38</f>
        <v>227.14285714285714</v>
      </c>
      <c r="T38" s="21">
        <f>'P &amp; L by Qtr'!T7*4/$C38</f>
        <v>242.85714285714286</v>
      </c>
    </row>
  </sheetData>
  <phoneticPr fontId="0" type="noConversion"/>
  <printOptions horizontalCentered="1" gridLinesSet="0"/>
  <pageMargins left="0.25" right="0.25" top="0.48" bottom="0.75" header="0.41" footer="0.5"/>
  <pageSetup scale="94" orientation="landscape" horizontalDpi="300" verticalDpi="300"/>
  <headerFooter>
    <oddFooter>&amp;L&amp;A&amp;CPage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T30"/>
  <sheetViews>
    <sheetView showGridLines="0" zoomScale="125" zoomScaleNormal="125" zoomScalePageLayoutView="125" workbookViewId="0">
      <pane xSplit="2" ySplit="2" topLeftCell="E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baseColWidth="10" defaultColWidth="8.83203125" defaultRowHeight="15" customHeight="1" x14ac:dyDescent="0"/>
  <cols>
    <col min="1" max="1" width="22.83203125" style="2" bestFit="1" customWidth="1"/>
    <col min="2" max="2" width="20.1640625" style="2" bestFit="1" customWidth="1"/>
    <col min="3" max="3" width="8.1640625" style="2" bestFit="1" customWidth="1"/>
    <col min="4" max="4" width="11.83203125" style="16" bestFit="1" customWidth="1"/>
    <col min="5" max="6" width="10.1640625" style="17" bestFit="1" customWidth="1"/>
    <col min="7" max="9" width="11.6640625" style="17" bestFit="1" customWidth="1"/>
    <col min="10" max="10" width="11.5" style="17" bestFit="1" customWidth="1"/>
    <col min="11" max="17" width="11.6640625" style="17" bestFit="1" customWidth="1"/>
    <col min="18" max="19" width="11.6640625" style="2" bestFit="1" customWidth="1"/>
    <col min="20" max="20" width="12.6640625" style="2" bestFit="1" customWidth="1"/>
    <col min="21" max="16384" width="8.83203125" style="2"/>
  </cols>
  <sheetData>
    <row r="1" spans="1:20" s="6" customFormat="1" ht="15" customHeight="1">
      <c r="A1" s="14" t="s">
        <v>40</v>
      </c>
      <c r="D1" s="5" t="s">
        <v>36</v>
      </c>
      <c r="E1" s="6" t="s">
        <v>64</v>
      </c>
      <c r="F1" s="6" t="s">
        <v>65</v>
      </c>
      <c r="G1" s="6" t="s">
        <v>66</v>
      </c>
      <c r="H1" s="6" t="s">
        <v>67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64</v>
      </c>
      <c r="N1" s="6" t="s">
        <v>65</v>
      </c>
      <c r="O1" s="6" t="s">
        <v>66</v>
      </c>
      <c r="P1" s="6" t="s">
        <v>67</v>
      </c>
      <c r="Q1" s="6" t="s">
        <v>64</v>
      </c>
      <c r="R1" s="6" t="s">
        <v>65</v>
      </c>
      <c r="S1" s="6" t="s">
        <v>66</v>
      </c>
      <c r="T1" s="6" t="s">
        <v>67</v>
      </c>
    </row>
    <row r="2" spans="1:20" s="6" customFormat="1" ht="15" customHeight="1">
      <c r="E2" s="6" t="s">
        <v>26</v>
      </c>
      <c r="F2" s="6" t="s">
        <v>26</v>
      </c>
      <c r="G2" s="6" t="s">
        <v>26</v>
      </c>
      <c r="H2" s="6" t="s">
        <v>26</v>
      </c>
      <c r="I2" s="6" t="s">
        <v>30</v>
      </c>
      <c r="J2" s="6" t="s">
        <v>30</v>
      </c>
      <c r="K2" s="6" t="s">
        <v>30</v>
      </c>
      <c r="L2" s="6" t="s">
        <v>30</v>
      </c>
      <c r="M2" s="6" t="s">
        <v>31</v>
      </c>
      <c r="N2" s="6" t="s">
        <v>31</v>
      </c>
      <c r="O2" s="6" t="s">
        <v>31</v>
      </c>
      <c r="P2" s="6" t="s">
        <v>31</v>
      </c>
      <c r="Q2" s="6" t="s">
        <v>32</v>
      </c>
      <c r="R2" s="6" t="s">
        <v>32</v>
      </c>
      <c r="S2" s="6" t="s">
        <v>32</v>
      </c>
      <c r="T2" s="6" t="s">
        <v>32</v>
      </c>
    </row>
    <row r="3" spans="1:20" ht="15" customHeight="1">
      <c r="A3" s="14" t="s">
        <v>3</v>
      </c>
      <c r="B3" s="15"/>
      <c r="C3" s="15"/>
    </row>
    <row r="4" spans="1:20" ht="15" customHeight="1">
      <c r="A4" s="14"/>
      <c r="B4" s="15" t="s">
        <v>39</v>
      </c>
      <c r="C4" s="15"/>
      <c r="D4" s="16" t="s">
        <v>35</v>
      </c>
      <c r="E4" s="17">
        <f>'Staffing Plan'!X10</f>
        <v>129375</v>
      </c>
      <c r="F4" s="17">
        <f>'Staffing Plan'!Y10</f>
        <v>232875</v>
      </c>
      <c r="G4" s="17">
        <f>'Staffing Plan'!Z10</f>
        <v>276000</v>
      </c>
      <c r="H4" s="17">
        <f>'Staffing Plan'!AA10</f>
        <v>336375</v>
      </c>
      <c r="I4" s="17">
        <f>'Staffing Plan'!AB10</f>
        <v>408037.5</v>
      </c>
      <c r="J4" s="17">
        <f>'Staffing Plan'!AC10</f>
        <v>562275</v>
      </c>
      <c r="K4" s="17">
        <f>'Staffing Plan'!AD10</f>
        <v>685162.5</v>
      </c>
      <c r="L4" s="17">
        <f>'Staffing Plan'!AE10</f>
        <v>811800</v>
      </c>
      <c r="M4" s="17">
        <f>'Staffing Plan'!AF10</f>
        <v>1078125</v>
      </c>
      <c r="N4" s="17">
        <f>'Staffing Plan'!AG10</f>
        <v>1214437.5</v>
      </c>
      <c r="O4" s="17">
        <f>'Staffing Plan'!AH10</f>
        <v>1354500</v>
      </c>
      <c r="P4" s="17">
        <f>'Staffing Plan'!AI10</f>
        <v>1621125</v>
      </c>
      <c r="Q4" s="17">
        <f>'Staffing Plan'!AJ10</f>
        <v>1790512.5</v>
      </c>
      <c r="R4" s="17">
        <f>'Staffing Plan'!AK10</f>
        <v>1944000.0000000002</v>
      </c>
      <c r="S4" s="17">
        <f>'Staffing Plan'!AL10</f>
        <v>2101237.5000000005</v>
      </c>
      <c r="T4" s="17">
        <f>'Staffing Plan'!AM10</f>
        <v>2262225.0000000005</v>
      </c>
    </row>
    <row r="5" spans="1:20" ht="15" customHeight="1">
      <c r="A5" s="14"/>
      <c r="B5" s="15" t="s">
        <v>75</v>
      </c>
      <c r="C5" s="45">
        <v>2000</v>
      </c>
      <c r="E5" s="17">
        <f>'Staffing Plan'!E10*$C5*3</f>
        <v>30000</v>
      </c>
      <c r="F5" s="17">
        <f>'Staffing Plan'!F10*$C5*3</f>
        <v>60000</v>
      </c>
      <c r="G5" s="17">
        <f>'Staffing Plan'!G10*$C5*3</f>
        <v>72000</v>
      </c>
      <c r="H5" s="17">
        <f>'Staffing Plan'!H10*$C5*3</f>
        <v>90000</v>
      </c>
      <c r="I5" s="17">
        <f>'Staffing Plan'!I10*$C5*3</f>
        <v>108000</v>
      </c>
      <c r="J5" s="17">
        <f>'Staffing Plan'!J10*$C5*3</f>
        <v>150000</v>
      </c>
      <c r="K5" s="17">
        <f>'Staffing Plan'!K10*$C5*3</f>
        <v>180000</v>
      </c>
      <c r="L5" s="17">
        <f>'Staffing Plan'!L10*$C5*3</f>
        <v>210000</v>
      </c>
      <c r="M5" s="17">
        <f>'Staffing Plan'!M10*$C5*3</f>
        <v>276000</v>
      </c>
      <c r="N5" s="17">
        <f>'Staffing Plan'!N10*$C5*3</f>
        <v>306000</v>
      </c>
      <c r="O5" s="17">
        <f>'Staffing Plan'!O10*$C5*3</f>
        <v>336000</v>
      </c>
      <c r="P5" s="17">
        <f>'Staffing Plan'!P10*$C5*3</f>
        <v>396000</v>
      </c>
      <c r="Q5" s="17">
        <f>'Staffing Plan'!Q10*$C5*3</f>
        <v>432000</v>
      </c>
      <c r="R5" s="17">
        <f>'Staffing Plan'!R10*$C5*3</f>
        <v>462000</v>
      </c>
      <c r="S5" s="17">
        <f>'Staffing Plan'!S10*$C5*3</f>
        <v>492000</v>
      </c>
      <c r="T5" s="17">
        <f>'Staffing Plan'!T10*$C5*3</f>
        <v>522000</v>
      </c>
    </row>
    <row r="6" spans="1:20" ht="15" customHeight="1">
      <c r="A6" s="14"/>
      <c r="B6" s="15" t="s">
        <v>51</v>
      </c>
      <c r="C6" s="15"/>
      <c r="E6" s="47">
        <v>10000</v>
      </c>
      <c r="F6" s="47">
        <v>20000</v>
      </c>
      <c r="G6" s="47">
        <v>30000</v>
      </c>
      <c r="H6" s="47">
        <v>40000</v>
      </c>
      <c r="I6" s="47">
        <v>60000</v>
      </c>
      <c r="J6" s="47">
        <v>80000</v>
      </c>
      <c r="K6" s="47">
        <v>100000</v>
      </c>
      <c r="L6" s="47">
        <v>120000</v>
      </c>
      <c r="M6" s="47">
        <v>150000</v>
      </c>
      <c r="N6" s="47">
        <v>200000</v>
      </c>
      <c r="O6" s="47">
        <v>250000</v>
      </c>
      <c r="P6" s="47">
        <v>300000</v>
      </c>
      <c r="Q6" s="47">
        <v>400000</v>
      </c>
      <c r="R6" s="47">
        <v>500000</v>
      </c>
      <c r="S6" s="47">
        <v>600000</v>
      </c>
      <c r="T6" s="47">
        <v>700000</v>
      </c>
    </row>
    <row r="7" spans="1:20" s="14" customFormat="1" ht="15" customHeight="1">
      <c r="B7" s="6" t="s">
        <v>49</v>
      </c>
      <c r="C7" s="6"/>
      <c r="D7" s="5" t="s">
        <v>27</v>
      </c>
      <c r="E7" s="19">
        <f>SUM(E4:E6)</f>
        <v>169375</v>
      </c>
      <c r="F7" s="19">
        <f t="shared" ref="F7:T7" si="0">SUM(F4:F6)</f>
        <v>312875</v>
      </c>
      <c r="G7" s="19">
        <f t="shared" si="0"/>
        <v>378000</v>
      </c>
      <c r="H7" s="19">
        <f t="shared" si="0"/>
        <v>466375</v>
      </c>
      <c r="I7" s="19">
        <f t="shared" si="0"/>
        <v>576037.5</v>
      </c>
      <c r="J7" s="19">
        <f t="shared" si="0"/>
        <v>792275</v>
      </c>
      <c r="K7" s="19">
        <f t="shared" si="0"/>
        <v>965162.5</v>
      </c>
      <c r="L7" s="19">
        <f t="shared" si="0"/>
        <v>1141800</v>
      </c>
      <c r="M7" s="19">
        <f t="shared" si="0"/>
        <v>1504125</v>
      </c>
      <c r="N7" s="19">
        <f t="shared" si="0"/>
        <v>1720437.5</v>
      </c>
      <c r="O7" s="19">
        <f t="shared" si="0"/>
        <v>1940500</v>
      </c>
      <c r="P7" s="19">
        <f t="shared" si="0"/>
        <v>2317125</v>
      </c>
      <c r="Q7" s="19">
        <f t="shared" si="0"/>
        <v>2622512.5</v>
      </c>
      <c r="R7" s="19">
        <f t="shared" si="0"/>
        <v>2906000</v>
      </c>
      <c r="S7" s="19">
        <f t="shared" si="0"/>
        <v>3193237.5000000005</v>
      </c>
      <c r="T7" s="19">
        <f t="shared" si="0"/>
        <v>3484225.0000000005</v>
      </c>
    </row>
    <row r="8" spans="1:20" ht="15" customHeight="1">
      <c r="A8" s="14"/>
      <c r="B8" s="15"/>
      <c r="C8" s="15"/>
      <c r="R8" s="17"/>
      <c r="S8" s="17"/>
      <c r="T8" s="17"/>
    </row>
    <row r="9" spans="1:20" ht="15" customHeight="1">
      <c r="A9" s="14" t="s">
        <v>9</v>
      </c>
      <c r="B9" s="15"/>
      <c r="C9" s="15"/>
      <c r="R9" s="17"/>
      <c r="S9" s="17"/>
      <c r="T9" s="17"/>
    </row>
    <row r="10" spans="1:20" ht="15" customHeight="1">
      <c r="A10" s="14"/>
      <c r="B10" s="15" t="s">
        <v>39</v>
      </c>
      <c r="C10" s="15"/>
      <c r="D10" s="16" t="s">
        <v>35</v>
      </c>
      <c r="E10" s="17">
        <f>'Staffing Plan'!X17</f>
        <v>63250</v>
      </c>
      <c r="F10" s="17">
        <f>'Staffing Plan'!Y17</f>
        <v>99187.5</v>
      </c>
      <c r="G10" s="17">
        <f>'Staffing Plan'!Z17</f>
        <v>135125</v>
      </c>
      <c r="H10" s="17">
        <f>'Staffing Plan'!AA17</f>
        <v>158125</v>
      </c>
      <c r="I10" s="17">
        <f>'Staffing Plan'!AB17</f>
        <v>210600</v>
      </c>
      <c r="J10" s="17">
        <f>'Staffing Plan'!AC17</f>
        <v>214200</v>
      </c>
      <c r="K10" s="17">
        <f>'Staffing Plan'!AD17</f>
        <v>270737.5</v>
      </c>
      <c r="L10" s="17">
        <f>'Staffing Plan'!AE17</f>
        <v>275212.5</v>
      </c>
      <c r="M10" s="17">
        <f>'Staffing Plan'!AF17</f>
        <v>332812.5</v>
      </c>
      <c r="N10" s="17">
        <f>'Staffing Plan'!AG17</f>
        <v>363537.5</v>
      </c>
      <c r="O10" s="17">
        <f>'Staffing Plan'!AH17</f>
        <v>393450</v>
      </c>
      <c r="P10" s="17">
        <f>'Staffing Plan'!AI17</f>
        <v>399550</v>
      </c>
      <c r="Q10" s="17">
        <f>'Staffing Plan'!AJ17</f>
        <v>488775</v>
      </c>
      <c r="R10" s="17">
        <f>'Staffing Plan'!AK17</f>
        <v>560250</v>
      </c>
      <c r="S10" s="17">
        <f>'Staffing Plan'!AL17</f>
        <v>686712.5</v>
      </c>
      <c r="T10" s="17">
        <f>'Staffing Plan'!AM17</f>
        <v>762762.5</v>
      </c>
    </row>
    <row r="11" spans="1:20" ht="15" customHeight="1">
      <c r="A11" s="14"/>
      <c r="B11" s="15" t="s">
        <v>52</v>
      </c>
      <c r="C11" s="15"/>
      <c r="E11" s="41">
        <v>5000</v>
      </c>
      <c r="F11" s="41">
        <v>5000</v>
      </c>
      <c r="G11" s="41">
        <v>10000</v>
      </c>
      <c r="H11" s="41">
        <v>10000</v>
      </c>
      <c r="I11" s="41">
        <v>20000</v>
      </c>
      <c r="J11" s="41">
        <v>20000</v>
      </c>
      <c r="K11" s="41">
        <v>50000</v>
      </c>
      <c r="L11" s="41">
        <v>50000</v>
      </c>
      <c r="M11" s="41">
        <v>75000</v>
      </c>
      <c r="N11" s="41">
        <v>75000</v>
      </c>
      <c r="O11" s="41">
        <v>100000</v>
      </c>
      <c r="P11" s="41">
        <v>100000</v>
      </c>
      <c r="Q11" s="41">
        <v>125000</v>
      </c>
      <c r="R11" s="41">
        <v>125000</v>
      </c>
      <c r="S11" s="41">
        <v>150000</v>
      </c>
      <c r="T11" s="41">
        <v>150000</v>
      </c>
    </row>
    <row r="12" spans="1:20" ht="15" customHeight="1">
      <c r="A12" s="14"/>
      <c r="B12" s="15" t="s">
        <v>21</v>
      </c>
      <c r="C12" s="15"/>
      <c r="E12" s="41">
        <v>0</v>
      </c>
      <c r="F12" s="41">
        <v>25000</v>
      </c>
      <c r="G12" s="41">
        <v>0</v>
      </c>
      <c r="H12" s="41">
        <v>50000</v>
      </c>
      <c r="I12" s="41">
        <v>0</v>
      </c>
      <c r="J12" s="41">
        <v>50000</v>
      </c>
      <c r="K12" s="41">
        <v>0</v>
      </c>
      <c r="L12" s="41">
        <v>100000</v>
      </c>
      <c r="M12" s="41">
        <v>0</v>
      </c>
      <c r="N12" s="41">
        <v>100000</v>
      </c>
      <c r="O12" s="41">
        <v>0</v>
      </c>
      <c r="P12" s="41">
        <v>200000</v>
      </c>
      <c r="Q12" s="41">
        <v>0</v>
      </c>
      <c r="R12" s="41">
        <v>150000</v>
      </c>
      <c r="S12" s="41">
        <v>0</v>
      </c>
      <c r="T12" s="41">
        <v>300000</v>
      </c>
    </row>
    <row r="13" spans="1:20" ht="15" customHeight="1">
      <c r="A13" s="14"/>
      <c r="B13" s="15" t="s">
        <v>51</v>
      </c>
      <c r="C13" s="15"/>
      <c r="E13" s="47">
        <v>20000</v>
      </c>
      <c r="F13" s="47">
        <v>20000</v>
      </c>
      <c r="G13" s="47">
        <v>40000</v>
      </c>
      <c r="H13" s="47">
        <v>60000</v>
      </c>
      <c r="I13" s="47">
        <v>100000</v>
      </c>
      <c r="J13" s="47">
        <v>125000</v>
      </c>
      <c r="K13" s="47">
        <v>150000</v>
      </c>
      <c r="L13" s="47">
        <v>175000</v>
      </c>
      <c r="M13" s="47">
        <v>200000</v>
      </c>
      <c r="N13" s="47">
        <v>250000</v>
      </c>
      <c r="O13" s="47">
        <v>300000</v>
      </c>
      <c r="P13" s="47">
        <v>350000</v>
      </c>
      <c r="Q13" s="47">
        <v>400000</v>
      </c>
      <c r="R13" s="47">
        <v>450000</v>
      </c>
      <c r="S13" s="47">
        <v>500000</v>
      </c>
      <c r="T13" s="47">
        <v>600000</v>
      </c>
    </row>
    <row r="14" spans="1:20" s="14" customFormat="1" ht="15" customHeight="1">
      <c r="B14" s="6" t="s">
        <v>50</v>
      </c>
      <c r="C14" s="6"/>
      <c r="D14" s="5" t="s">
        <v>27</v>
      </c>
      <c r="E14" s="28">
        <f>SUM(E10:E13)</f>
        <v>88250</v>
      </c>
      <c r="F14" s="28">
        <f t="shared" ref="F14:T14" si="1">SUM(F10:F13)</f>
        <v>149187.5</v>
      </c>
      <c r="G14" s="28">
        <f t="shared" si="1"/>
        <v>185125</v>
      </c>
      <c r="H14" s="28">
        <f t="shared" si="1"/>
        <v>278125</v>
      </c>
      <c r="I14" s="28">
        <f t="shared" si="1"/>
        <v>330600</v>
      </c>
      <c r="J14" s="28">
        <f t="shared" si="1"/>
        <v>409200</v>
      </c>
      <c r="K14" s="28">
        <f t="shared" si="1"/>
        <v>470737.5</v>
      </c>
      <c r="L14" s="28">
        <f t="shared" si="1"/>
        <v>600212.5</v>
      </c>
      <c r="M14" s="28">
        <f t="shared" si="1"/>
        <v>607812.5</v>
      </c>
      <c r="N14" s="28">
        <f t="shared" si="1"/>
        <v>788537.5</v>
      </c>
      <c r="O14" s="28">
        <f t="shared" si="1"/>
        <v>793450</v>
      </c>
      <c r="P14" s="28">
        <f t="shared" si="1"/>
        <v>1049550</v>
      </c>
      <c r="Q14" s="28">
        <f t="shared" si="1"/>
        <v>1013775</v>
      </c>
      <c r="R14" s="28">
        <f t="shared" si="1"/>
        <v>1285250</v>
      </c>
      <c r="S14" s="28">
        <f t="shared" si="1"/>
        <v>1336712.5</v>
      </c>
      <c r="T14" s="28">
        <f t="shared" si="1"/>
        <v>1812762.5</v>
      </c>
    </row>
    <row r="15" spans="1:20" ht="15" customHeight="1">
      <c r="A15" s="14"/>
      <c r="B15" s="15"/>
      <c r="C15" s="15"/>
      <c r="R15" s="17"/>
      <c r="S15" s="17"/>
      <c r="T15" s="17"/>
    </row>
    <row r="16" spans="1:20" ht="15" customHeight="1">
      <c r="A16" s="14" t="s">
        <v>13</v>
      </c>
      <c r="B16" s="15"/>
      <c r="C16" s="15"/>
      <c r="R16" s="17"/>
      <c r="S16" s="17"/>
      <c r="T16" s="17"/>
    </row>
    <row r="17" spans="1:20" ht="15" customHeight="1">
      <c r="A17" s="14"/>
      <c r="B17" s="15" t="s">
        <v>39</v>
      </c>
      <c r="C17" s="15"/>
      <c r="D17" s="16" t="s">
        <v>35</v>
      </c>
      <c r="E17" s="17">
        <f>'Staffing Plan'!X24</f>
        <v>122187.5</v>
      </c>
      <c r="F17" s="17">
        <f>'Staffing Plan'!Y24</f>
        <v>179687.5</v>
      </c>
      <c r="G17" s="17">
        <f>'Staffing Plan'!Z24</f>
        <v>309062.5</v>
      </c>
      <c r="H17" s="17">
        <f>'Staffing Plan'!AA24</f>
        <v>366562.5</v>
      </c>
      <c r="I17" s="17">
        <f>'Staffing Plan'!AB24</f>
        <v>504562.5</v>
      </c>
      <c r="J17" s="17">
        <f>'Staffing Plan'!AC24</f>
        <v>572687.5</v>
      </c>
      <c r="K17" s="17">
        <f>'Staffing Plan'!AD24</f>
        <v>657937.5</v>
      </c>
      <c r="L17" s="17">
        <f>'Staffing Plan'!AE24</f>
        <v>730312.5</v>
      </c>
      <c r="M17" s="17">
        <f>'Staffing Plan'!AF24</f>
        <v>882812.5</v>
      </c>
      <c r="N17" s="17">
        <f>'Staffing Plan'!AG24</f>
        <v>1023937.5</v>
      </c>
      <c r="O17" s="17">
        <f>'Staffing Plan'!AH24</f>
        <v>1185187.5</v>
      </c>
      <c r="P17" s="17">
        <f>'Staffing Plan'!AI24</f>
        <v>1334562.5</v>
      </c>
      <c r="Q17" s="17">
        <f>'Staffing Plan'!AJ24</f>
        <v>1637562.5</v>
      </c>
      <c r="R17" s="17">
        <f>'Staffing Plan'!AK24</f>
        <v>1797187.5000000002</v>
      </c>
      <c r="S17" s="17">
        <f>'Staffing Plan'!AL24</f>
        <v>1977937.5</v>
      </c>
      <c r="T17" s="17">
        <f>'Staffing Plan'!AM24</f>
        <v>2145812.5</v>
      </c>
    </row>
    <row r="18" spans="1:20" ht="15" customHeight="1">
      <c r="A18" s="14"/>
      <c r="B18" s="15" t="s">
        <v>72</v>
      </c>
      <c r="C18" s="45">
        <v>3000</v>
      </c>
      <c r="D18" s="43"/>
      <c r="E18" s="17">
        <f>'Staffing Plan'!E21*$C18*3</f>
        <v>9000</v>
      </c>
      <c r="F18" s="17">
        <f>'Staffing Plan'!F21*$C18*3</f>
        <v>18000</v>
      </c>
      <c r="G18" s="17">
        <f>'Staffing Plan'!G21*$C18*3</f>
        <v>36000</v>
      </c>
      <c r="H18" s="17">
        <f>'Staffing Plan'!H21*$C18*3</f>
        <v>45000</v>
      </c>
      <c r="I18" s="17">
        <f>'Staffing Plan'!I21*$C18*3</f>
        <v>63000</v>
      </c>
      <c r="J18" s="17">
        <f>'Staffing Plan'!J21*$C18*3</f>
        <v>72000</v>
      </c>
      <c r="K18" s="17">
        <f>'Staffing Plan'!K21*$C18*3</f>
        <v>81000</v>
      </c>
      <c r="L18" s="17">
        <f>'Staffing Plan'!L21*$C18*3</f>
        <v>90000</v>
      </c>
      <c r="M18" s="17">
        <f>'Staffing Plan'!M21*$C18*3</f>
        <v>108000</v>
      </c>
      <c r="N18" s="17">
        <f>'Staffing Plan'!N21*$C18*3</f>
        <v>126000</v>
      </c>
      <c r="O18" s="17">
        <f>'Staffing Plan'!O21*$C18*3</f>
        <v>144000</v>
      </c>
      <c r="P18" s="17">
        <f>'Staffing Plan'!P21*$C18*3</f>
        <v>162000</v>
      </c>
      <c r="Q18" s="17">
        <f>'Staffing Plan'!Q21*$C18*3</f>
        <v>198000</v>
      </c>
      <c r="R18" s="17">
        <f>'Staffing Plan'!R21*$C18*3</f>
        <v>216000</v>
      </c>
      <c r="S18" s="17">
        <f>'Staffing Plan'!S21*$C18*3</f>
        <v>234000</v>
      </c>
      <c r="T18" s="17">
        <f>'Staffing Plan'!T21*$C18*3</f>
        <v>252000</v>
      </c>
    </row>
    <row r="19" spans="1:20" s="11" customFormat="1" ht="15" customHeight="1">
      <c r="A19" s="3"/>
      <c r="B19" s="18" t="s">
        <v>85</v>
      </c>
      <c r="C19" s="46">
        <v>0.05</v>
      </c>
      <c r="D19" s="43"/>
      <c r="E19" s="44">
        <f>'Sales Plan'!E13*$C19</f>
        <v>0</v>
      </c>
      <c r="F19" s="44">
        <f>'Sales Plan'!F13*$C19</f>
        <v>7500</v>
      </c>
      <c r="G19" s="44">
        <f>'Sales Plan'!G13*$C19</f>
        <v>18750</v>
      </c>
      <c r="H19" s="44">
        <f>'Sales Plan'!H13*$C19</f>
        <v>37500</v>
      </c>
      <c r="I19" s="44">
        <f>'Sales Plan'!I13*$C19</f>
        <v>85000</v>
      </c>
      <c r="J19" s="44">
        <f>'Sales Plan'!J13*$C19</f>
        <v>127500</v>
      </c>
      <c r="K19" s="44">
        <f>'Sales Plan'!K13*$C19</f>
        <v>170000</v>
      </c>
      <c r="L19" s="44">
        <f>'Sales Plan'!L13*$C19</f>
        <v>212500</v>
      </c>
      <c r="M19" s="44">
        <f>'Sales Plan'!M13*$C19</f>
        <v>326250</v>
      </c>
      <c r="N19" s="44">
        <f>'Sales Plan'!N13*$C19</f>
        <v>443750</v>
      </c>
      <c r="O19" s="44">
        <f>'Sales Plan'!O13*$C19</f>
        <v>581250</v>
      </c>
      <c r="P19" s="44">
        <f>'Sales Plan'!P13*$C19</f>
        <v>718750</v>
      </c>
      <c r="Q19" s="44">
        <f>'Sales Plan'!Q13*$C19</f>
        <v>837500</v>
      </c>
      <c r="R19" s="44">
        <f>'Sales Plan'!R13*$C19</f>
        <v>881250</v>
      </c>
      <c r="S19" s="44">
        <f>'Sales Plan'!S13*$C19</f>
        <v>993750</v>
      </c>
      <c r="T19" s="44">
        <f>'Sales Plan'!T13*$C19</f>
        <v>1062500</v>
      </c>
    </row>
    <row r="20" spans="1:20" ht="15" customHeight="1">
      <c r="A20" s="14"/>
      <c r="B20" s="15" t="s">
        <v>51</v>
      </c>
      <c r="C20" s="15"/>
      <c r="E20" s="47">
        <v>15000</v>
      </c>
      <c r="F20" s="47">
        <v>15000</v>
      </c>
      <c r="G20" s="47">
        <v>15000</v>
      </c>
      <c r="H20" s="47">
        <v>20000</v>
      </c>
      <c r="I20" s="47">
        <v>20000</v>
      </c>
      <c r="J20" s="47">
        <v>20000</v>
      </c>
      <c r="K20" s="47">
        <v>30000</v>
      </c>
      <c r="L20" s="47">
        <v>30000</v>
      </c>
      <c r="M20" s="47">
        <v>30000</v>
      </c>
      <c r="N20" s="47">
        <v>35000</v>
      </c>
      <c r="O20" s="47">
        <v>35000</v>
      </c>
      <c r="P20" s="47">
        <v>35000</v>
      </c>
      <c r="Q20" s="47">
        <v>40000</v>
      </c>
      <c r="R20" s="47">
        <v>40000</v>
      </c>
      <c r="S20" s="47">
        <v>40000</v>
      </c>
      <c r="T20" s="47">
        <v>40000</v>
      </c>
    </row>
    <row r="21" spans="1:20" s="14" customFormat="1" ht="15" customHeight="1">
      <c r="B21" s="6" t="s">
        <v>16</v>
      </c>
      <c r="C21" s="6"/>
      <c r="D21" s="5" t="s">
        <v>27</v>
      </c>
      <c r="E21" s="28">
        <f>SUM(E17:E20)</f>
        <v>146187.5</v>
      </c>
      <c r="F21" s="28">
        <f t="shared" ref="F21:T21" si="2">SUM(F17:F20)</f>
        <v>220187.5</v>
      </c>
      <c r="G21" s="28">
        <f t="shared" si="2"/>
        <v>378812.5</v>
      </c>
      <c r="H21" s="28">
        <f t="shared" si="2"/>
        <v>469062.5</v>
      </c>
      <c r="I21" s="28">
        <f t="shared" si="2"/>
        <v>672562.5</v>
      </c>
      <c r="J21" s="28">
        <f t="shared" si="2"/>
        <v>792187.5</v>
      </c>
      <c r="K21" s="28">
        <f t="shared" si="2"/>
        <v>938937.5</v>
      </c>
      <c r="L21" s="28">
        <f t="shared" si="2"/>
        <v>1062812.5</v>
      </c>
      <c r="M21" s="28">
        <f t="shared" si="2"/>
        <v>1347062.5</v>
      </c>
      <c r="N21" s="28">
        <f t="shared" si="2"/>
        <v>1628687.5</v>
      </c>
      <c r="O21" s="28">
        <f t="shared" si="2"/>
        <v>1945437.5</v>
      </c>
      <c r="P21" s="28">
        <f t="shared" si="2"/>
        <v>2250312.5</v>
      </c>
      <c r="Q21" s="28">
        <f t="shared" si="2"/>
        <v>2713062.5</v>
      </c>
      <c r="R21" s="28">
        <f t="shared" si="2"/>
        <v>2934437.5</v>
      </c>
      <c r="S21" s="28">
        <f t="shared" si="2"/>
        <v>3245687.5</v>
      </c>
      <c r="T21" s="28">
        <f t="shared" si="2"/>
        <v>3500312.5</v>
      </c>
    </row>
    <row r="22" spans="1:20" ht="15" customHeight="1">
      <c r="A22" s="14"/>
      <c r="B22" s="15"/>
      <c r="C22" s="15"/>
      <c r="R22" s="17"/>
      <c r="S22" s="17"/>
      <c r="T22" s="17"/>
    </row>
    <row r="23" spans="1:20" ht="15" customHeight="1">
      <c r="A23" s="14" t="s">
        <v>17</v>
      </c>
      <c r="B23" s="15"/>
      <c r="C23" s="15"/>
      <c r="R23" s="17"/>
      <c r="S23" s="17"/>
      <c r="T23" s="17"/>
    </row>
    <row r="24" spans="1:20" ht="15" customHeight="1">
      <c r="A24" s="14"/>
      <c r="B24" s="15" t="s">
        <v>39</v>
      </c>
      <c r="C24" s="15"/>
      <c r="D24" s="16" t="s">
        <v>35</v>
      </c>
      <c r="E24" s="17">
        <f>'Staffing Plan'!X32</f>
        <v>129375</v>
      </c>
      <c r="F24" s="17">
        <f>'Staffing Plan'!Y32</f>
        <v>143750</v>
      </c>
      <c r="G24" s="17">
        <f>'Staffing Plan'!Z32</f>
        <v>195500</v>
      </c>
      <c r="H24" s="17">
        <f>'Staffing Plan'!AA32</f>
        <v>195500</v>
      </c>
      <c r="I24" s="17">
        <f>'Staffing Plan'!AB32</f>
        <v>251550</v>
      </c>
      <c r="J24" s="17">
        <f>'Staffing Plan'!AC32</f>
        <v>255850</v>
      </c>
      <c r="K24" s="17">
        <f>'Staffing Plan'!AD32</f>
        <v>299475</v>
      </c>
      <c r="L24" s="17">
        <f>'Staffing Plan'!AE32</f>
        <v>304425</v>
      </c>
      <c r="M24" s="17">
        <f>'Staffing Plan'!AF32</f>
        <v>396875</v>
      </c>
      <c r="N24" s="17">
        <f>'Staffing Plan'!AG32</f>
        <v>403225</v>
      </c>
      <c r="O24" s="17">
        <f>'Staffing Plan'!AH32</f>
        <v>499875</v>
      </c>
      <c r="P24" s="17">
        <f>'Staffing Plan'!AI32</f>
        <v>507625</v>
      </c>
      <c r="Q24" s="17">
        <f>'Staffing Plan'!AJ32</f>
        <v>635075</v>
      </c>
      <c r="R24" s="17">
        <f>'Staffing Plan'!AK32</f>
        <v>732375</v>
      </c>
      <c r="S24" s="17">
        <f>'Staffing Plan'!AL32</f>
        <v>866525</v>
      </c>
      <c r="T24" s="17">
        <f>'Staffing Plan'!AM32</f>
        <v>969525</v>
      </c>
    </row>
    <row r="25" spans="1:20" ht="15" customHeight="1">
      <c r="A25" s="14"/>
      <c r="B25" s="15" t="s">
        <v>78</v>
      </c>
      <c r="C25" s="45">
        <f>225*20/12</f>
        <v>375</v>
      </c>
      <c r="E25" s="17">
        <f>'Staffing Plan'!E34*$C25*3</f>
        <v>18000</v>
      </c>
      <c r="F25" s="17">
        <f>'Staffing Plan'!F34*$C25*3</f>
        <v>28125</v>
      </c>
      <c r="G25" s="17">
        <f>'Staffing Plan'!G34*$C25*3</f>
        <v>41625</v>
      </c>
      <c r="H25" s="17">
        <f>'Staffing Plan'!H34*$C25*3</f>
        <v>48375</v>
      </c>
      <c r="I25" s="17">
        <f>'Staffing Plan'!I34*$C25*3</f>
        <v>63000</v>
      </c>
      <c r="J25" s="17">
        <f>'Staffing Plan'!J34*$C25*3</f>
        <v>73125</v>
      </c>
      <c r="K25" s="17">
        <f>'Staffing Plan'!K34*$C25*3</f>
        <v>86625</v>
      </c>
      <c r="L25" s="17">
        <f>'Staffing Plan'!L34*$C25*3</f>
        <v>94500</v>
      </c>
      <c r="M25" s="17">
        <f>'Staffing Plan'!M34*$C25*3</f>
        <v>120375</v>
      </c>
      <c r="N25" s="17">
        <f>'Staffing Plan'!N34*$C25*3</f>
        <v>131625</v>
      </c>
      <c r="O25" s="17">
        <f>'Staffing Plan'!O34*$C25*3</f>
        <v>149625</v>
      </c>
      <c r="P25" s="17">
        <f>'Staffing Plan'!P34*$C25*3</f>
        <v>165375</v>
      </c>
      <c r="Q25" s="17">
        <f>'Staffing Plan'!Q34*$C25*3</f>
        <v>192375</v>
      </c>
      <c r="R25" s="17">
        <f>'Staffing Plan'!R34*$C25*3</f>
        <v>209250</v>
      </c>
      <c r="S25" s="17">
        <f>'Staffing Plan'!S34*$C25*3</f>
        <v>231750</v>
      </c>
      <c r="T25" s="17">
        <f>'Staffing Plan'!T34*$C25*3</f>
        <v>248625</v>
      </c>
    </row>
    <row r="26" spans="1:20" ht="15" customHeight="1">
      <c r="A26" s="14"/>
      <c r="B26" s="15" t="s">
        <v>76</v>
      </c>
      <c r="C26" s="45">
        <v>200</v>
      </c>
      <c r="E26" s="17">
        <f>'Staffing Plan'!E34*$C26*3</f>
        <v>9600</v>
      </c>
      <c r="F26" s="17">
        <f>'Staffing Plan'!F34*$C26*3</f>
        <v>15000</v>
      </c>
      <c r="G26" s="17">
        <f>'Staffing Plan'!G34*$C26*3</f>
        <v>22200</v>
      </c>
      <c r="H26" s="17">
        <f>'Staffing Plan'!H34*$C26*3</f>
        <v>25800</v>
      </c>
      <c r="I26" s="17">
        <f>'Staffing Plan'!I34*$C26*3</f>
        <v>33600</v>
      </c>
      <c r="J26" s="17">
        <f>'Staffing Plan'!J34*$C26*3</f>
        <v>39000</v>
      </c>
      <c r="K26" s="17">
        <f>'Staffing Plan'!K34*$C26*3</f>
        <v>46200</v>
      </c>
      <c r="L26" s="17">
        <f>'Staffing Plan'!L34*$C26*3</f>
        <v>50400</v>
      </c>
      <c r="M26" s="17">
        <f>'Staffing Plan'!M34*$C26*3</f>
        <v>64200</v>
      </c>
      <c r="N26" s="17">
        <f>'Staffing Plan'!N34*$C26*3</f>
        <v>70200</v>
      </c>
      <c r="O26" s="17">
        <f>'Staffing Plan'!O34*$C26*3</f>
        <v>79800</v>
      </c>
      <c r="P26" s="17">
        <f>'Staffing Plan'!P34*$C26*3</f>
        <v>88200</v>
      </c>
      <c r="Q26" s="17">
        <f>'Staffing Plan'!Q34*$C26*3</f>
        <v>102600</v>
      </c>
      <c r="R26" s="17">
        <f>'Staffing Plan'!R34*$C26*3</f>
        <v>111600</v>
      </c>
      <c r="S26" s="17">
        <f>'Staffing Plan'!S34*200</f>
        <v>41200</v>
      </c>
      <c r="T26" s="17">
        <f>'Staffing Plan'!T34*$C26*3</f>
        <v>132600</v>
      </c>
    </row>
    <row r="27" spans="1:20" ht="15" customHeight="1">
      <c r="A27" s="14"/>
      <c r="B27" s="15" t="s">
        <v>51</v>
      </c>
      <c r="C27" s="15"/>
      <c r="E27" s="47">
        <v>15000</v>
      </c>
      <c r="F27" s="47">
        <v>20000</v>
      </c>
      <c r="G27" s="47">
        <v>25000</v>
      </c>
      <c r="H27" s="47">
        <v>30000</v>
      </c>
      <c r="I27" s="47">
        <v>40000</v>
      </c>
      <c r="J27" s="47">
        <v>50000</v>
      </c>
      <c r="K27" s="47">
        <v>60000</v>
      </c>
      <c r="L27" s="47">
        <v>70000</v>
      </c>
      <c r="M27" s="47">
        <v>80000</v>
      </c>
      <c r="N27" s="47">
        <v>100000</v>
      </c>
      <c r="O27" s="47">
        <v>120000</v>
      </c>
      <c r="P27" s="47">
        <v>140000</v>
      </c>
      <c r="Q27" s="47">
        <v>160000</v>
      </c>
      <c r="R27" s="47">
        <v>200000</v>
      </c>
      <c r="S27" s="47">
        <v>225000</v>
      </c>
      <c r="T27" s="47">
        <v>250000</v>
      </c>
    </row>
    <row r="28" spans="1:20" s="14" customFormat="1" ht="15" customHeight="1">
      <c r="B28" s="6" t="s">
        <v>19</v>
      </c>
      <c r="C28" s="6"/>
      <c r="D28" s="5" t="s">
        <v>27</v>
      </c>
      <c r="E28" s="28">
        <f>SUM(E24:E27)</f>
        <v>171975</v>
      </c>
      <c r="F28" s="28">
        <f t="shared" ref="F28:T28" si="3">SUM(F24:F27)</f>
        <v>206875</v>
      </c>
      <c r="G28" s="28">
        <f t="shared" si="3"/>
        <v>284325</v>
      </c>
      <c r="H28" s="28">
        <f t="shared" si="3"/>
        <v>299675</v>
      </c>
      <c r="I28" s="28">
        <f t="shared" si="3"/>
        <v>388150</v>
      </c>
      <c r="J28" s="28">
        <f t="shared" si="3"/>
        <v>417975</v>
      </c>
      <c r="K28" s="28">
        <f t="shared" si="3"/>
        <v>492300</v>
      </c>
      <c r="L28" s="28">
        <f t="shared" si="3"/>
        <v>519325</v>
      </c>
      <c r="M28" s="28">
        <f t="shared" si="3"/>
        <v>661450</v>
      </c>
      <c r="N28" s="28">
        <f t="shared" si="3"/>
        <v>705050</v>
      </c>
      <c r="O28" s="28">
        <f t="shared" si="3"/>
        <v>849300</v>
      </c>
      <c r="P28" s="28">
        <f t="shared" si="3"/>
        <v>901200</v>
      </c>
      <c r="Q28" s="28">
        <f t="shared" si="3"/>
        <v>1090050</v>
      </c>
      <c r="R28" s="28">
        <f t="shared" si="3"/>
        <v>1253225</v>
      </c>
      <c r="S28" s="28">
        <f t="shared" si="3"/>
        <v>1364475</v>
      </c>
      <c r="T28" s="28">
        <f t="shared" si="3"/>
        <v>1600750</v>
      </c>
    </row>
    <row r="29" spans="1:20" ht="15" customHeight="1">
      <c r="A29" s="14"/>
      <c r="B29" s="15"/>
      <c r="C29" s="15"/>
      <c r="R29" s="17"/>
      <c r="S29" s="17"/>
      <c r="T29" s="17"/>
    </row>
    <row r="30" spans="1:20" ht="15" customHeight="1">
      <c r="A30" s="14" t="s">
        <v>48</v>
      </c>
      <c r="B30" s="15"/>
      <c r="C30" s="15"/>
      <c r="E30" s="19">
        <f>E7+E14+E21+E28</f>
        <v>575787.5</v>
      </c>
      <c r="F30" s="19">
        <f t="shared" ref="F30:T30" si="4">F7+F14+F21+F28</f>
        <v>889125</v>
      </c>
      <c r="G30" s="19">
        <f t="shared" si="4"/>
        <v>1226262.5</v>
      </c>
      <c r="H30" s="19">
        <f t="shared" si="4"/>
        <v>1513237.5</v>
      </c>
      <c r="I30" s="19">
        <f t="shared" si="4"/>
        <v>1967350</v>
      </c>
      <c r="J30" s="19">
        <f t="shared" si="4"/>
        <v>2411637.5</v>
      </c>
      <c r="K30" s="19">
        <f t="shared" si="4"/>
        <v>2867137.5</v>
      </c>
      <c r="L30" s="19">
        <f t="shared" si="4"/>
        <v>3324150</v>
      </c>
      <c r="M30" s="19">
        <f t="shared" si="4"/>
        <v>4120450</v>
      </c>
      <c r="N30" s="19">
        <f t="shared" si="4"/>
        <v>4842712.5</v>
      </c>
      <c r="O30" s="19">
        <f t="shared" si="4"/>
        <v>5528687.5</v>
      </c>
      <c r="P30" s="19">
        <f t="shared" si="4"/>
        <v>6518187.5</v>
      </c>
      <c r="Q30" s="19">
        <f t="shared" si="4"/>
        <v>7439400</v>
      </c>
      <c r="R30" s="19">
        <f t="shared" si="4"/>
        <v>8378912.5</v>
      </c>
      <c r="S30" s="19">
        <f t="shared" si="4"/>
        <v>9140112.5</v>
      </c>
      <c r="T30" s="19">
        <f t="shared" si="4"/>
        <v>10398050</v>
      </c>
    </row>
  </sheetData>
  <phoneticPr fontId="0" type="noConversion"/>
  <printOptions horizontalCentered="1" gridLinesSet="0"/>
  <pageMargins left="0.25" right="0.25" top="1" bottom="1" header="0.5" footer="0.5"/>
  <pageSetup orientation="landscape" horizontalDpi="300" verticalDpi="300"/>
  <headerFooter>
    <oddFooter>&amp;L&amp;A&amp;CPage &amp;P</oddFooter>
  </headerFooter>
  <colBreaks count="1" manualBreakCount="1">
    <brk id="12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V26"/>
  <sheetViews>
    <sheetView showGridLines="0" workbookViewId="0">
      <pane xSplit="3" ySplit="2" topLeftCell="D3" activePane="bottomRight" state="frozen"/>
      <selection activeCell="J26" sqref="J26"/>
      <selection pane="topRight" activeCell="J26" sqref="J26"/>
      <selection pane="bottomLeft" activeCell="J26" sqref="J26"/>
      <selection pane="bottomRight" activeCell="E28" sqref="E28"/>
    </sheetView>
  </sheetViews>
  <sheetFormatPr baseColWidth="10" defaultColWidth="11.1640625" defaultRowHeight="15" customHeight="1" x14ac:dyDescent="0"/>
  <cols>
    <col min="1" max="1" width="9.6640625" style="3" customWidth="1"/>
    <col min="2" max="2" width="24.6640625" style="7" bestFit="1" customWidth="1"/>
    <col min="3" max="3" width="20.33203125" style="12" bestFit="1" customWidth="1"/>
    <col min="4" max="4" width="8.1640625" style="12" bestFit="1" customWidth="1"/>
    <col min="5" max="5" width="14.6640625" style="11" bestFit="1" customWidth="1"/>
    <col min="6" max="17" width="12.33203125" style="11" bestFit="1" customWidth="1"/>
    <col min="18" max="18" width="12.5" style="11" bestFit="1" customWidth="1"/>
    <col min="19" max="19" width="12.6640625" style="11" bestFit="1" customWidth="1"/>
    <col min="20" max="20" width="13.33203125" style="11" bestFit="1" customWidth="1"/>
    <col min="21" max="21" width="11.6640625" style="11" bestFit="1" customWidth="1"/>
    <col min="22" max="16384" width="11.1640625" style="11"/>
  </cols>
  <sheetData>
    <row r="1" spans="1:48" s="6" customFormat="1" ht="15" customHeight="1">
      <c r="A1" s="54" t="s">
        <v>58</v>
      </c>
      <c r="B1" s="55"/>
      <c r="C1" s="5" t="s">
        <v>36</v>
      </c>
      <c r="D1" s="5"/>
      <c r="E1" s="6" t="s">
        <v>64</v>
      </c>
      <c r="F1" s="6" t="s">
        <v>65</v>
      </c>
      <c r="G1" s="6" t="s">
        <v>66</v>
      </c>
      <c r="H1" s="6" t="s">
        <v>67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64</v>
      </c>
      <c r="N1" s="6" t="s">
        <v>65</v>
      </c>
      <c r="O1" s="6" t="s">
        <v>66</v>
      </c>
      <c r="P1" s="6" t="s">
        <v>67</v>
      </c>
      <c r="Q1" s="6" t="s">
        <v>64</v>
      </c>
      <c r="R1" s="6" t="s">
        <v>65</v>
      </c>
      <c r="S1" s="6" t="s">
        <v>66</v>
      </c>
      <c r="T1" s="6" t="s">
        <v>67</v>
      </c>
    </row>
    <row r="2" spans="1:48" s="6" customFormat="1" ht="15" customHeight="1">
      <c r="B2" s="4"/>
      <c r="E2" s="6" t="s">
        <v>26</v>
      </c>
      <c r="F2" s="6" t="s">
        <v>26</v>
      </c>
      <c r="G2" s="6" t="s">
        <v>26</v>
      </c>
      <c r="H2" s="6" t="s">
        <v>26</v>
      </c>
      <c r="I2" s="6" t="s">
        <v>30</v>
      </c>
      <c r="J2" s="6" t="s">
        <v>30</v>
      </c>
      <c r="K2" s="6" t="s">
        <v>30</v>
      </c>
      <c r="L2" s="6" t="s">
        <v>30</v>
      </c>
      <c r="M2" s="6" t="s">
        <v>31</v>
      </c>
      <c r="N2" s="6" t="s">
        <v>31</v>
      </c>
      <c r="O2" s="6" t="s">
        <v>31</v>
      </c>
      <c r="P2" s="6" t="s">
        <v>31</v>
      </c>
      <c r="Q2" s="6" t="s">
        <v>32</v>
      </c>
      <c r="R2" s="6" t="s">
        <v>32</v>
      </c>
      <c r="S2" s="6" t="s">
        <v>32</v>
      </c>
      <c r="T2" s="6" t="s">
        <v>32</v>
      </c>
    </row>
    <row r="3" spans="1:48" ht="15" customHeight="1">
      <c r="B3" s="7" t="s">
        <v>24</v>
      </c>
      <c r="C3" s="12" t="s">
        <v>56</v>
      </c>
      <c r="D3" s="8"/>
      <c r="E3" s="9">
        <v>0</v>
      </c>
      <c r="F3" s="10">
        <f>E11</f>
        <v>4310212.5</v>
      </c>
      <c r="G3" s="10">
        <f t="shared" ref="G3:T3" si="0">F11</f>
        <v>3285087.5</v>
      </c>
      <c r="H3" s="10">
        <f t="shared" si="0"/>
        <v>1860825</v>
      </c>
      <c r="I3" s="10">
        <f t="shared" si="0"/>
        <v>323587.5</v>
      </c>
      <c r="J3" s="10">
        <f t="shared" si="0"/>
        <v>6704237.5</v>
      </c>
      <c r="K3" s="10">
        <f t="shared" si="0"/>
        <v>5146600</v>
      </c>
      <c r="L3" s="10">
        <f t="shared" si="0"/>
        <v>3841462.5</v>
      </c>
      <c r="M3" s="10">
        <f t="shared" si="0"/>
        <v>2719312.5</v>
      </c>
      <c r="N3" s="10">
        <f t="shared" si="0"/>
        <v>1306862.5</v>
      </c>
      <c r="O3" s="10">
        <f t="shared" si="0"/>
        <v>764150</v>
      </c>
      <c r="P3" s="10">
        <f t="shared" si="0"/>
        <v>1108962.5</v>
      </c>
      <c r="Q3" s="10">
        <f t="shared" si="0"/>
        <v>2359775</v>
      </c>
      <c r="R3" s="10">
        <f t="shared" si="0"/>
        <v>4536875</v>
      </c>
      <c r="S3" s="10">
        <f t="shared" si="0"/>
        <v>7497962.5</v>
      </c>
      <c r="T3" s="10">
        <f t="shared" si="0"/>
        <v>10402850</v>
      </c>
    </row>
    <row r="4" spans="1:48" ht="15" customHeight="1"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48" ht="15" customHeight="1">
      <c r="B5" s="7" t="s">
        <v>59</v>
      </c>
      <c r="C5" s="12" t="s">
        <v>82</v>
      </c>
      <c r="E5" s="10">
        <v>0</v>
      </c>
      <c r="F5" s="10">
        <f>'P &amp; L by Qtr'!E11</f>
        <v>0</v>
      </c>
      <c r="G5" s="10">
        <f>'P &amp; L by Qtr'!F11</f>
        <v>100000</v>
      </c>
      <c r="H5" s="10">
        <f>'P &amp; L by Qtr'!G11</f>
        <v>250000</v>
      </c>
      <c r="I5" s="10">
        <f>'P &amp; L by Qtr'!H11</f>
        <v>500000</v>
      </c>
      <c r="J5" s="10">
        <f>'P &amp; L by Qtr'!I11</f>
        <v>1140000</v>
      </c>
      <c r="K5" s="10">
        <f>'P &amp; L by Qtr'!J11</f>
        <v>1710000</v>
      </c>
      <c r="L5" s="10">
        <f>'P &amp; L by Qtr'!K11</f>
        <v>2280000</v>
      </c>
      <c r="M5" s="10">
        <f>'P &amp; L by Qtr'!L11</f>
        <v>2850000</v>
      </c>
      <c r="N5" s="10">
        <f>'P &amp; L by Qtr'!M11</f>
        <v>4390000</v>
      </c>
      <c r="O5" s="10">
        <f>'P &amp; L by Qtr'!N11</f>
        <v>5987500</v>
      </c>
      <c r="P5" s="10">
        <f>'P &amp; L by Qtr'!O11</f>
        <v>7875000</v>
      </c>
      <c r="Q5" s="10">
        <f>'P &amp; L by Qtr'!P11</f>
        <v>9762500</v>
      </c>
      <c r="R5" s="10">
        <f>'P &amp; L by Qtr'!Q11</f>
        <v>11450000</v>
      </c>
      <c r="S5" s="10">
        <f>'P &amp; L by Qtr'!R11</f>
        <v>12175000</v>
      </c>
      <c r="T5" s="10">
        <f>'P &amp; L by Qtr'!S11</f>
        <v>13800000</v>
      </c>
    </row>
    <row r="6" spans="1:48" ht="15" customHeight="1">
      <c r="B6" s="7" t="s">
        <v>23</v>
      </c>
      <c r="C6" s="12" t="s">
        <v>82</v>
      </c>
      <c r="E6" s="10">
        <f>-'P &amp; L by Qtr'!E18</f>
        <v>-575787.5</v>
      </c>
      <c r="F6" s="10">
        <f>-'P &amp; L by Qtr'!F18</f>
        <v>-889125</v>
      </c>
      <c r="G6" s="10">
        <f>-'P &amp; L by Qtr'!G18</f>
        <v>-1226262.5</v>
      </c>
      <c r="H6" s="10">
        <f>-'P &amp; L by Qtr'!H18</f>
        <v>-1513237.5</v>
      </c>
      <c r="I6" s="10">
        <f>-'P &amp; L by Qtr'!I18</f>
        <v>-1967350</v>
      </c>
      <c r="J6" s="10">
        <f>-'P &amp; L by Qtr'!J18</f>
        <v>-2411637.5</v>
      </c>
      <c r="K6" s="10">
        <f>-'P &amp; L by Qtr'!K18</f>
        <v>-2867137.5</v>
      </c>
      <c r="L6" s="10">
        <f>-'P &amp; L by Qtr'!L18</f>
        <v>-3324150</v>
      </c>
      <c r="M6" s="10">
        <f>-'P &amp; L by Qtr'!M18</f>
        <v>-4120450</v>
      </c>
      <c r="N6" s="10">
        <f>-'P &amp; L by Qtr'!N18</f>
        <v>-4842712.5</v>
      </c>
      <c r="O6" s="10">
        <f>-'P &amp; L by Qtr'!O18</f>
        <v>-5528687.5</v>
      </c>
      <c r="P6" s="10">
        <f>-'P &amp; L by Qtr'!P18</f>
        <v>-6518187.5</v>
      </c>
      <c r="Q6" s="10">
        <f>-'P &amp; L by Qtr'!Q18</f>
        <v>-7439400</v>
      </c>
      <c r="R6" s="10">
        <f>-'P &amp; L by Qtr'!R18</f>
        <v>-8378912.5</v>
      </c>
      <c r="S6" s="10">
        <f>-'P &amp; L by Qtr'!S18</f>
        <v>-9140112.5</v>
      </c>
      <c r="T6" s="10">
        <f>-'P &amp; L by Qtr'!T18</f>
        <v>-10398050</v>
      </c>
    </row>
    <row r="7" spans="1:48" ht="15" customHeight="1">
      <c r="B7" s="7" t="s">
        <v>54</v>
      </c>
      <c r="C7" s="8" t="s">
        <v>28</v>
      </c>
      <c r="D7" s="8"/>
      <c r="E7" s="9">
        <v>5000000</v>
      </c>
      <c r="F7" s="9">
        <v>0</v>
      </c>
      <c r="G7" s="9">
        <v>0</v>
      </c>
      <c r="H7" s="9">
        <v>0</v>
      </c>
      <c r="I7" s="9">
        <v>8000000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48" ht="15" customHeight="1">
      <c r="B8" s="7" t="s">
        <v>55</v>
      </c>
      <c r="C8" s="12" t="s">
        <v>83</v>
      </c>
      <c r="E8" s="49">
        <f>-E18</f>
        <v>-114000</v>
      </c>
      <c r="F8" s="49">
        <f t="shared" ref="F8:T8" si="1">-F18</f>
        <v>-136000</v>
      </c>
      <c r="G8" s="49">
        <f t="shared" si="1"/>
        <v>-298000</v>
      </c>
      <c r="H8" s="49">
        <f t="shared" si="1"/>
        <v>-274000</v>
      </c>
      <c r="I8" s="49">
        <f t="shared" si="1"/>
        <v>-152000</v>
      </c>
      <c r="J8" s="49">
        <f t="shared" si="1"/>
        <v>-286000</v>
      </c>
      <c r="K8" s="49">
        <f t="shared" si="1"/>
        <v>-148000</v>
      </c>
      <c r="L8" s="49">
        <f t="shared" si="1"/>
        <v>-78000</v>
      </c>
      <c r="M8" s="49">
        <f t="shared" si="1"/>
        <v>-142000</v>
      </c>
      <c r="N8" s="49">
        <f t="shared" si="1"/>
        <v>-90000</v>
      </c>
      <c r="O8" s="49">
        <f t="shared" si="1"/>
        <v>-114000</v>
      </c>
      <c r="P8" s="49">
        <f t="shared" si="1"/>
        <v>-106000</v>
      </c>
      <c r="Q8" s="49">
        <f t="shared" si="1"/>
        <v>-146000</v>
      </c>
      <c r="R8" s="49">
        <f t="shared" si="1"/>
        <v>-110000</v>
      </c>
      <c r="S8" s="49">
        <f t="shared" si="1"/>
        <v>-130000</v>
      </c>
      <c r="T8" s="49">
        <f t="shared" si="1"/>
        <v>-110000</v>
      </c>
    </row>
    <row r="9" spans="1:48" ht="15" customHeight="1">
      <c r="B9" s="7" t="s">
        <v>57</v>
      </c>
      <c r="C9" s="8"/>
      <c r="D9" s="8"/>
      <c r="E9" s="10">
        <f>SUM(E5:E8)</f>
        <v>4310212.5</v>
      </c>
      <c r="F9" s="10">
        <f>SUM(F5:F8)</f>
        <v>-1025125</v>
      </c>
      <c r="G9" s="10">
        <f t="shared" ref="G9:T9" si="2">SUM(G5:G8)</f>
        <v>-1424262.5</v>
      </c>
      <c r="H9" s="10">
        <f t="shared" si="2"/>
        <v>-1537237.5</v>
      </c>
      <c r="I9" s="10">
        <f t="shared" si="2"/>
        <v>6380650</v>
      </c>
      <c r="J9" s="10">
        <f t="shared" si="2"/>
        <v>-1557637.5</v>
      </c>
      <c r="K9" s="10">
        <f t="shared" si="2"/>
        <v>-1305137.5</v>
      </c>
      <c r="L9" s="10">
        <f t="shared" si="2"/>
        <v>-1122150</v>
      </c>
      <c r="M9" s="10">
        <f t="shared" si="2"/>
        <v>-1412450</v>
      </c>
      <c r="N9" s="10">
        <f t="shared" si="2"/>
        <v>-542712.5</v>
      </c>
      <c r="O9" s="10">
        <f t="shared" si="2"/>
        <v>344812.5</v>
      </c>
      <c r="P9" s="10">
        <f t="shared" si="2"/>
        <v>1250812.5</v>
      </c>
      <c r="Q9" s="10">
        <f t="shared" si="2"/>
        <v>2177100</v>
      </c>
      <c r="R9" s="10">
        <f t="shared" si="2"/>
        <v>2961087.5</v>
      </c>
      <c r="S9" s="10">
        <f t="shared" si="2"/>
        <v>2904887.5</v>
      </c>
      <c r="T9" s="10">
        <f t="shared" si="2"/>
        <v>3291950</v>
      </c>
    </row>
    <row r="10" spans="1:48" ht="15" customHeight="1"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48" ht="15" customHeight="1">
      <c r="B11" s="7" t="s">
        <v>25</v>
      </c>
      <c r="E11" s="10">
        <f>E3+E9</f>
        <v>4310212.5</v>
      </c>
      <c r="F11" s="10">
        <f>F3+F9</f>
        <v>3285087.5</v>
      </c>
      <c r="G11" s="10">
        <f t="shared" ref="G11:T11" si="3">G3+G9</f>
        <v>1860825</v>
      </c>
      <c r="H11" s="10">
        <f t="shared" si="3"/>
        <v>323587.5</v>
      </c>
      <c r="I11" s="10">
        <f t="shared" si="3"/>
        <v>6704237.5</v>
      </c>
      <c r="J11" s="10">
        <f t="shared" si="3"/>
        <v>5146600</v>
      </c>
      <c r="K11" s="10">
        <f t="shared" si="3"/>
        <v>3841462.5</v>
      </c>
      <c r="L11" s="10">
        <f t="shared" si="3"/>
        <v>2719312.5</v>
      </c>
      <c r="M11" s="10">
        <f t="shared" si="3"/>
        <v>1306862.5</v>
      </c>
      <c r="N11" s="10">
        <f t="shared" si="3"/>
        <v>764150</v>
      </c>
      <c r="O11" s="10">
        <f t="shared" si="3"/>
        <v>1108962.5</v>
      </c>
      <c r="P11" s="10">
        <f t="shared" si="3"/>
        <v>2359775</v>
      </c>
      <c r="Q11" s="10">
        <f t="shared" si="3"/>
        <v>4536875</v>
      </c>
      <c r="R11" s="10">
        <f t="shared" si="3"/>
        <v>7497962.5</v>
      </c>
      <c r="S11" s="10">
        <f t="shared" si="3"/>
        <v>10402850</v>
      </c>
      <c r="T11" s="10">
        <f t="shared" si="3"/>
        <v>13694800</v>
      </c>
    </row>
    <row r="13" spans="1:48" s="6" customFormat="1" ht="15" customHeight="1">
      <c r="A13" s="3" t="s">
        <v>79</v>
      </c>
      <c r="B13" s="4"/>
      <c r="C13" s="5"/>
      <c r="D13" s="5"/>
      <c r="E13" s="6" t="s">
        <v>64</v>
      </c>
      <c r="F13" s="6" t="s">
        <v>65</v>
      </c>
      <c r="G13" s="6" t="s">
        <v>66</v>
      </c>
      <c r="H13" s="6" t="s">
        <v>67</v>
      </c>
      <c r="I13" s="6" t="s">
        <v>64</v>
      </c>
      <c r="J13" s="6" t="s">
        <v>65</v>
      </c>
      <c r="K13" s="6" t="s">
        <v>66</v>
      </c>
      <c r="L13" s="6" t="s">
        <v>67</v>
      </c>
      <c r="M13" s="6" t="s">
        <v>64</v>
      </c>
      <c r="N13" s="6" t="s">
        <v>65</v>
      </c>
      <c r="O13" s="6" t="s">
        <v>66</v>
      </c>
      <c r="P13" s="6" t="s">
        <v>67</v>
      </c>
      <c r="Q13" s="6" t="s">
        <v>64</v>
      </c>
      <c r="R13" s="6" t="s">
        <v>65</v>
      </c>
      <c r="S13" s="6" t="s">
        <v>66</v>
      </c>
      <c r="T13" s="6" t="s">
        <v>67</v>
      </c>
      <c r="U13" s="6" t="s">
        <v>64</v>
      </c>
      <c r="V13" s="6" t="s">
        <v>65</v>
      </c>
      <c r="W13" s="6" t="s">
        <v>66</v>
      </c>
      <c r="X13" s="6" t="s">
        <v>67</v>
      </c>
      <c r="Y13" s="6" t="s">
        <v>64</v>
      </c>
      <c r="Z13" s="6" t="s">
        <v>65</v>
      </c>
      <c r="AA13" s="6" t="s">
        <v>66</v>
      </c>
      <c r="AB13" s="6" t="s">
        <v>67</v>
      </c>
      <c r="AC13" s="6" t="s">
        <v>64</v>
      </c>
      <c r="AD13" s="6" t="s">
        <v>65</v>
      </c>
      <c r="AE13" s="6" t="s">
        <v>66</v>
      </c>
      <c r="AF13" s="6" t="s">
        <v>67</v>
      </c>
      <c r="AG13" s="6" t="s">
        <v>64</v>
      </c>
      <c r="AH13" s="6" t="s">
        <v>65</v>
      </c>
      <c r="AI13" s="6" t="s">
        <v>66</v>
      </c>
      <c r="AJ13" s="6" t="s">
        <v>67</v>
      </c>
      <c r="AK13" s="6" t="s">
        <v>64</v>
      </c>
      <c r="AL13" s="6" t="s">
        <v>65</v>
      </c>
      <c r="AM13" s="6" t="s">
        <v>66</v>
      </c>
      <c r="AN13" s="6" t="s">
        <v>67</v>
      </c>
      <c r="AO13" s="6" t="s">
        <v>64</v>
      </c>
      <c r="AP13" s="6" t="s">
        <v>65</v>
      </c>
      <c r="AQ13" s="6" t="s">
        <v>66</v>
      </c>
      <c r="AR13" s="6" t="s">
        <v>67</v>
      </c>
      <c r="AS13" s="6" t="s">
        <v>64</v>
      </c>
      <c r="AT13" s="6" t="s">
        <v>65</v>
      </c>
      <c r="AU13" s="6" t="s">
        <v>66</v>
      </c>
      <c r="AV13" s="6" t="s">
        <v>67</v>
      </c>
    </row>
    <row r="14" spans="1:48" s="6" customFormat="1" ht="15" customHeight="1">
      <c r="B14" s="4"/>
      <c r="E14" s="6" t="s">
        <v>26</v>
      </c>
      <c r="F14" s="6" t="s">
        <v>26</v>
      </c>
      <c r="G14" s="6" t="s">
        <v>26</v>
      </c>
      <c r="H14" s="6" t="s">
        <v>26</v>
      </c>
      <c r="I14" s="6" t="s">
        <v>30</v>
      </c>
      <c r="J14" s="6" t="s">
        <v>30</v>
      </c>
      <c r="K14" s="6" t="s">
        <v>30</v>
      </c>
      <c r="L14" s="6" t="s">
        <v>30</v>
      </c>
      <c r="M14" s="6" t="s">
        <v>31</v>
      </c>
      <c r="N14" s="6" t="s">
        <v>31</v>
      </c>
      <c r="O14" s="6" t="s">
        <v>31</v>
      </c>
      <c r="P14" s="6" t="s">
        <v>31</v>
      </c>
      <c r="Q14" s="6" t="s">
        <v>32</v>
      </c>
      <c r="R14" s="6" t="s">
        <v>32</v>
      </c>
      <c r="S14" s="6" t="s">
        <v>32</v>
      </c>
      <c r="T14" s="6" t="s">
        <v>32</v>
      </c>
      <c r="U14" s="6" t="s">
        <v>32</v>
      </c>
      <c r="V14" s="6" t="s">
        <v>32</v>
      </c>
      <c r="W14" s="6" t="s">
        <v>32</v>
      </c>
      <c r="X14" s="6" t="s">
        <v>32</v>
      </c>
      <c r="Y14" s="6" t="s">
        <v>105</v>
      </c>
      <c r="Z14" s="6" t="s">
        <v>105</v>
      </c>
      <c r="AA14" s="6" t="s">
        <v>105</v>
      </c>
      <c r="AB14" s="6" t="s">
        <v>105</v>
      </c>
      <c r="AC14" s="6" t="s">
        <v>106</v>
      </c>
      <c r="AD14" s="6" t="s">
        <v>106</v>
      </c>
      <c r="AE14" s="6" t="s">
        <v>106</v>
      </c>
      <c r="AF14" s="6" t="s">
        <v>106</v>
      </c>
      <c r="AG14" s="6" t="s">
        <v>107</v>
      </c>
      <c r="AH14" s="6" t="s">
        <v>107</v>
      </c>
      <c r="AI14" s="6" t="s">
        <v>107</v>
      </c>
      <c r="AJ14" s="6" t="s">
        <v>107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109</v>
      </c>
      <c r="AP14" s="6" t="s">
        <v>109</v>
      </c>
      <c r="AQ14" s="6" t="s">
        <v>109</v>
      </c>
      <c r="AR14" s="6" t="s">
        <v>109</v>
      </c>
      <c r="AS14" s="6" t="s">
        <v>110</v>
      </c>
      <c r="AT14" s="6" t="s">
        <v>110</v>
      </c>
      <c r="AU14" s="6" t="s">
        <v>110</v>
      </c>
      <c r="AV14" s="6" t="s">
        <v>110</v>
      </c>
    </row>
    <row r="15" spans="1:48" ht="6.75" customHeight="1"/>
    <row r="16" spans="1:48" ht="15" customHeight="1">
      <c r="B16" s="7" t="s">
        <v>80</v>
      </c>
      <c r="D16" s="8">
        <v>4000</v>
      </c>
      <c r="E16" s="10">
        <f>('Staffing Plan'!E34-'Staffing Plan'!D34)*$D16</f>
        <v>64000</v>
      </c>
      <c r="F16" s="10">
        <f>('Staffing Plan'!F34-'Staffing Plan'!E34)*$D16</f>
        <v>36000</v>
      </c>
      <c r="G16" s="10">
        <f>('Staffing Plan'!G34-'Staffing Plan'!F34)*$D16</f>
        <v>48000</v>
      </c>
      <c r="H16" s="10">
        <f>('Staffing Plan'!H34-'Staffing Plan'!G34)*$D16</f>
        <v>24000</v>
      </c>
      <c r="I16" s="10">
        <f>('Staffing Plan'!I34-'Staffing Plan'!H34)*$D16</f>
        <v>52000</v>
      </c>
      <c r="J16" s="10">
        <f>('Staffing Plan'!J34-'Staffing Plan'!I34)*$D16</f>
        <v>36000</v>
      </c>
      <c r="K16" s="10">
        <f>('Staffing Plan'!K34-'Staffing Plan'!J34)*$D16</f>
        <v>48000</v>
      </c>
      <c r="L16" s="10">
        <f>('Staffing Plan'!L34-'Staffing Plan'!K34)*$D16</f>
        <v>28000</v>
      </c>
      <c r="M16" s="10">
        <f>('Staffing Plan'!M34-'Staffing Plan'!L34)*$D16</f>
        <v>92000</v>
      </c>
      <c r="N16" s="10">
        <f>('Staffing Plan'!N34-'Staffing Plan'!M34)*$D16</f>
        <v>40000</v>
      </c>
      <c r="O16" s="10">
        <f>('Staffing Plan'!O34-'Staffing Plan'!N34)*$D16</f>
        <v>64000</v>
      </c>
      <c r="P16" s="10">
        <f>('Staffing Plan'!P34-'Staffing Plan'!O34)*$D16</f>
        <v>56000</v>
      </c>
      <c r="Q16" s="10">
        <f>('Staffing Plan'!Q34-'Staffing Plan'!P34)*$D16</f>
        <v>96000</v>
      </c>
      <c r="R16" s="10">
        <f>('Staffing Plan'!R34-'Staffing Plan'!Q34)*$D16</f>
        <v>60000</v>
      </c>
      <c r="S16" s="10">
        <f>('Staffing Plan'!S34-'Staffing Plan'!R34)*$D16</f>
        <v>80000</v>
      </c>
      <c r="T16" s="10">
        <f>('Staffing Plan'!T34-'Staffing Plan'!S34)*$D16</f>
        <v>60000</v>
      </c>
    </row>
    <row r="17" spans="1:48" ht="15" customHeight="1">
      <c r="B17" s="7" t="s">
        <v>81</v>
      </c>
      <c r="D17" s="12" t="s">
        <v>28</v>
      </c>
      <c r="E17" s="50">
        <v>50000</v>
      </c>
      <c r="F17" s="50">
        <v>100000</v>
      </c>
      <c r="G17" s="50">
        <v>250000</v>
      </c>
      <c r="H17" s="50">
        <v>250000</v>
      </c>
      <c r="I17" s="50">
        <v>100000</v>
      </c>
      <c r="J17" s="50">
        <v>250000</v>
      </c>
      <c r="K17" s="50">
        <v>100000</v>
      </c>
      <c r="L17" s="50">
        <v>50000</v>
      </c>
      <c r="M17" s="50">
        <v>50000</v>
      </c>
      <c r="N17" s="50">
        <v>50000</v>
      </c>
      <c r="O17" s="50">
        <v>50000</v>
      </c>
      <c r="P17" s="50">
        <v>50000</v>
      </c>
      <c r="Q17" s="50">
        <v>50000</v>
      </c>
      <c r="R17" s="50">
        <v>50000</v>
      </c>
      <c r="S17" s="50">
        <v>50000</v>
      </c>
      <c r="T17" s="50">
        <v>50000</v>
      </c>
    </row>
    <row r="18" spans="1:48" ht="15" customHeight="1">
      <c r="E18" s="13">
        <f>SUM(E16:E17)</f>
        <v>114000</v>
      </c>
      <c r="F18" s="13">
        <f t="shared" ref="F18:T18" si="4">SUM(F16:F17)</f>
        <v>136000</v>
      </c>
      <c r="G18" s="13">
        <f t="shared" si="4"/>
        <v>298000</v>
      </c>
      <c r="H18" s="13">
        <f t="shared" si="4"/>
        <v>274000</v>
      </c>
      <c r="I18" s="13">
        <f t="shared" si="4"/>
        <v>152000</v>
      </c>
      <c r="J18" s="13">
        <f t="shared" si="4"/>
        <v>286000</v>
      </c>
      <c r="K18" s="13">
        <f t="shared" si="4"/>
        <v>148000</v>
      </c>
      <c r="L18" s="13">
        <f t="shared" si="4"/>
        <v>78000</v>
      </c>
      <c r="M18" s="13">
        <f t="shared" si="4"/>
        <v>142000</v>
      </c>
      <c r="N18" s="13">
        <f t="shared" si="4"/>
        <v>90000</v>
      </c>
      <c r="O18" s="13">
        <f t="shared" si="4"/>
        <v>114000</v>
      </c>
      <c r="P18" s="13">
        <f t="shared" si="4"/>
        <v>106000</v>
      </c>
      <c r="Q18" s="13">
        <f t="shared" si="4"/>
        <v>146000</v>
      </c>
      <c r="R18" s="13">
        <f t="shared" si="4"/>
        <v>110000</v>
      </c>
      <c r="S18" s="13">
        <f t="shared" si="4"/>
        <v>130000</v>
      </c>
      <c r="T18" s="13">
        <f t="shared" si="4"/>
        <v>110000</v>
      </c>
    </row>
    <row r="19" spans="1:48" ht="15" customHeight="1"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48" ht="15" customHeight="1">
      <c r="B20" s="7" t="s">
        <v>84</v>
      </c>
      <c r="E20" s="10">
        <f>E18</f>
        <v>114000</v>
      </c>
      <c r="F20" s="10">
        <f>F18+E20</f>
        <v>250000</v>
      </c>
      <c r="G20" s="10">
        <f t="shared" ref="G20:T20" si="5">G18+F20</f>
        <v>548000</v>
      </c>
      <c r="H20" s="10">
        <f t="shared" si="5"/>
        <v>822000</v>
      </c>
      <c r="I20" s="10">
        <f t="shared" si="5"/>
        <v>974000</v>
      </c>
      <c r="J20" s="10">
        <f t="shared" si="5"/>
        <v>1260000</v>
      </c>
      <c r="K20" s="10">
        <f t="shared" si="5"/>
        <v>1408000</v>
      </c>
      <c r="L20" s="10">
        <f t="shared" si="5"/>
        <v>1486000</v>
      </c>
      <c r="M20" s="10">
        <f t="shared" si="5"/>
        <v>1628000</v>
      </c>
      <c r="N20" s="10">
        <f t="shared" si="5"/>
        <v>1718000</v>
      </c>
      <c r="O20" s="10">
        <f t="shared" si="5"/>
        <v>1832000</v>
      </c>
      <c r="P20" s="10">
        <f t="shared" si="5"/>
        <v>1938000</v>
      </c>
      <c r="Q20" s="10">
        <f t="shared" si="5"/>
        <v>2084000</v>
      </c>
      <c r="R20" s="10">
        <f t="shared" si="5"/>
        <v>2194000</v>
      </c>
      <c r="S20" s="10">
        <f t="shared" si="5"/>
        <v>2324000</v>
      </c>
      <c r="T20" s="10">
        <f t="shared" si="5"/>
        <v>2434000</v>
      </c>
    </row>
    <row r="22" spans="1:48" ht="15" customHeight="1">
      <c r="A22" s="3" t="s">
        <v>103</v>
      </c>
      <c r="E22" s="11" t="s">
        <v>112</v>
      </c>
      <c r="F22" s="11" t="s">
        <v>112</v>
      </c>
      <c r="G22" s="11" t="s">
        <v>112</v>
      </c>
      <c r="H22" s="11" t="s">
        <v>112</v>
      </c>
      <c r="I22" s="11" t="s">
        <v>113</v>
      </c>
      <c r="J22" s="11" t="s">
        <v>113</v>
      </c>
      <c r="K22" s="11" t="s">
        <v>113</v>
      </c>
      <c r="L22" s="11" t="s">
        <v>113</v>
      </c>
      <c r="M22" s="11" t="s">
        <v>114</v>
      </c>
      <c r="N22" s="11" t="s">
        <v>114</v>
      </c>
      <c r="O22" s="11" t="s">
        <v>114</v>
      </c>
      <c r="P22" s="11" t="s">
        <v>114</v>
      </c>
      <c r="Q22" s="11" t="s">
        <v>115</v>
      </c>
      <c r="R22" s="11" t="s">
        <v>115</v>
      </c>
      <c r="S22" s="11" t="s">
        <v>115</v>
      </c>
      <c r="T22" s="11" t="s">
        <v>115</v>
      </c>
    </row>
    <row r="23" spans="1:48" ht="15" customHeight="1">
      <c r="B23" s="51" t="s">
        <v>104</v>
      </c>
      <c r="E23" s="10">
        <f>E5+E6+E8</f>
        <v>-689787.5</v>
      </c>
      <c r="F23" s="10">
        <f>F5+F6+F8</f>
        <v>-1025125</v>
      </c>
      <c r="G23" s="10">
        <f>G5+G6+G8</f>
        <v>-1424262.5</v>
      </c>
      <c r="H23" s="10">
        <f>H5+H6+H8</f>
        <v>-1537237.5</v>
      </c>
      <c r="I23" s="10">
        <f>I5+I6+I8</f>
        <v>-1619350</v>
      </c>
      <c r="J23" s="10">
        <f>J5+J6+J8</f>
        <v>-1557637.5</v>
      </c>
      <c r="K23" s="10">
        <f>K5+K6+K8</f>
        <v>-1305137.5</v>
      </c>
      <c r="L23" s="10">
        <f>L5+L6+L8</f>
        <v>-1122150</v>
      </c>
      <c r="M23" s="10">
        <f>M5+M6+M8</f>
        <v>-1412450</v>
      </c>
      <c r="N23" s="10">
        <f>N5+N6+N8</f>
        <v>-542712.5</v>
      </c>
      <c r="O23" s="10">
        <f>O5+O6+O8</f>
        <v>344812.5</v>
      </c>
      <c r="P23" s="10">
        <f>P5+P6+P8</f>
        <v>1250812.5</v>
      </c>
      <c r="Q23" s="10">
        <f>Q5+Q6+Q8</f>
        <v>2177100</v>
      </c>
      <c r="R23" s="10">
        <f>R5+R6+R8</f>
        <v>2961087.5</v>
      </c>
      <c r="S23" s="10">
        <f>S5+S6+S8</f>
        <v>2904887.5</v>
      </c>
      <c r="T23" s="10">
        <f>T5+T6+T8</f>
        <v>3291950</v>
      </c>
      <c r="U23" s="10">
        <f>T23</f>
        <v>3291950</v>
      </c>
      <c r="V23" s="10">
        <f>U23</f>
        <v>3291950</v>
      </c>
      <c r="W23" s="10">
        <f>V23</f>
        <v>3291950</v>
      </c>
      <c r="X23" s="10">
        <f>W23</f>
        <v>3291950</v>
      </c>
      <c r="Y23" s="10">
        <f>X23</f>
        <v>3291950</v>
      </c>
      <c r="Z23" s="10">
        <f>Y23</f>
        <v>3291950</v>
      </c>
      <c r="AA23" s="10">
        <f>Z23</f>
        <v>3291950</v>
      </c>
      <c r="AB23" s="10">
        <f>AA23</f>
        <v>3291950</v>
      </c>
      <c r="AC23" s="10">
        <f>AB23</f>
        <v>3291950</v>
      </c>
      <c r="AD23" s="10">
        <f t="shared" ref="AD23:AV23" si="6">AC23</f>
        <v>3291950</v>
      </c>
      <c r="AE23" s="10">
        <f t="shared" si="6"/>
        <v>3291950</v>
      </c>
      <c r="AF23" s="10">
        <f t="shared" si="6"/>
        <v>3291950</v>
      </c>
      <c r="AG23" s="10">
        <f t="shared" si="6"/>
        <v>3291950</v>
      </c>
      <c r="AH23" s="10">
        <f t="shared" si="6"/>
        <v>3291950</v>
      </c>
      <c r="AI23" s="10">
        <f t="shared" si="6"/>
        <v>3291950</v>
      </c>
      <c r="AJ23" s="10">
        <f t="shared" si="6"/>
        <v>3291950</v>
      </c>
      <c r="AK23" s="10">
        <f t="shared" si="6"/>
        <v>3291950</v>
      </c>
      <c r="AL23" s="10">
        <f t="shared" si="6"/>
        <v>3291950</v>
      </c>
      <c r="AM23" s="10">
        <f t="shared" si="6"/>
        <v>3291950</v>
      </c>
      <c r="AN23" s="10">
        <f t="shared" si="6"/>
        <v>3291950</v>
      </c>
      <c r="AO23" s="10">
        <f t="shared" si="6"/>
        <v>3291950</v>
      </c>
      <c r="AP23" s="10">
        <f t="shared" si="6"/>
        <v>3291950</v>
      </c>
      <c r="AQ23" s="10">
        <f t="shared" si="6"/>
        <v>3291950</v>
      </c>
      <c r="AR23" s="10">
        <f t="shared" si="6"/>
        <v>3291950</v>
      </c>
      <c r="AS23" s="10">
        <f t="shared" si="6"/>
        <v>3291950</v>
      </c>
      <c r="AT23" s="10">
        <f t="shared" si="6"/>
        <v>3291950</v>
      </c>
      <c r="AU23" s="10">
        <f t="shared" si="6"/>
        <v>3291950</v>
      </c>
      <c r="AV23" s="10">
        <f t="shared" si="6"/>
        <v>3291950</v>
      </c>
    </row>
    <row r="24" spans="1:48" ht="15" customHeight="1">
      <c r="B24" s="51" t="s">
        <v>103</v>
      </c>
      <c r="C24" s="53">
        <v>0.15</v>
      </c>
      <c r="E24" s="56">
        <f>NPV((1+C24)^(1/4)-1,E23:AV23)</f>
        <v>30741912.013021309</v>
      </c>
    </row>
    <row r="25" spans="1:48" ht="15" customHeight="1">
      <c r="B25" s="7" t="s">
        <v>111</v>
      </c>
      <c r="E25" s="57">
        <f>(1+IRR(E23:AV23))^4-1</f>
        <v>0.57474153960346031</v>
      </c>
    </row>
    <row r="26" spans="1:48" ht="15" customHeight="1">
      <c r="C26" s="52"/>
    </row>
  </sheetData>
  <phoneticPr fontId="0" type="noConversion"/>
  <printOptions horizontalCentered="1" gridLinesSet="0"/>
  <pageMargins left="0.25" right="0.25" top="0.82" bottom="1" header="0.5" footer="0.5"/>
  <pageSetup orientation="landscape" horizontalDpi="300" verticalDpi="300"/>
  <headerFooter>
    <oddFooter>&amp;L&amp;A&amp;CPage &amp;P</oddFooter>
  </headerFooter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Title Page</vt:lpstr>
      <vt:lpstr>P &amp; L by Year</vt:lpstr>
      <vt:lpstr>P &amp; L by Qtr</vt:lpstr>
      <vt:lpstr>Sales Plan</vt:lpstr>
      <vt:lpstr>Staffing Plan</vt:lpstr>
      <vt:lpstr>Expenses</vt:lpstr>
      <vt:lpstr> Capex and Cash Flow</vt:lpstr>
      <vt:lpstr>rev_exp_capex_bal_chart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Tillett</dc:creator>
  <cp:keywords/>
  <dc:description/>
  <cp:lastModifiedBy>Danny Castonguay</cp:lastModifiedBy>
  <cp:lastPrinted>2003-01-13T13:20:49Z</cp:lastPrinted>
  <dcterms:created xsi:type="dcterms:W3CDTF">1997-01-15T21:35:29Z</dcterms:created>
  <dcterms:modified xsi:type="dcterms:W3CDTF">2012-07-26T13:22:31Z</dcterms:modified>
</cp:coreProperties>
</file>